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_CLIENT\Pennsbury SD\1 MBC merger study\7 Model\HL model\"/>
    </mc:Choice>
  </mc:AlternateContent>
  <xr:revisionPtr revIDLastSave="0" documentId="13_ncr:1_{B1E578D0-95F2-4101-8860-5CEFCC6DBFA8}" xr6:coauthVersionLast="47" xr6:coauthVersionMax="47" xr10:uidLastSave="{00000000-0000-0000-0000-000000000000}"/>
  <bookViews>
    <workbookView xWindow="-120" yWindow="-18120" windowWidth="29040" windowHeight="17640" activeTab="3" xr2:uid="{401CAF36-EBF3-4858-A703-C511FE20A95C}"/>
  </bookViews>
  <sheets>
    <sheet name="PSD Baseline" sheetId="11" r:id="rId1"/>
    <sheet name="Sandbox" sheetId="15" r:id="rId2"/>
    <sheet name="Model Impacts" sheetId="13" r:id="rId3"/>
    <sheet name="PSD Tuition Scenario 3" sheetId="12" r:id="rId4"/>
  </sheets>
  <externalReferences>
    <externalReference r:id="rId5"/>
  </externalReferences>
  <definedNames>
    <definedName name="_xlnm.Print_Area" localSheetId="0">'PSD Baseline'!$A$1:$O$170</definedName>
    <definedName name="_xlnm.Print_Area" localSheetId="3">'PSD Tuition Scenario 3'!$A$1:$O$170</definedName>
    <definedName name="_xlnm.Print_Titles" localSheetId="0">'PSD Baseline'!$14:$15</definedName>
    <definedName name="_xlnm.Print_Titles" localSheetId="3">'PSD Tuition Scenario 3'!$14:$15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5" l="1"/>
  <c r="F15" i="13" s="1"/>
  <c r="G33" i="15"/>
  <c r="G15" i="13" s="1"/>
  <c r="H33" i="15"/>
  <c r="H15" i="13" s="1"/>
  <c r="I33" i="15"/>
  <c r="I15" i="13" s="1"/>
  <c r="J33" i="15"/>
  <c r="J15" i="13" s="1"/>
  <c r="K33" i="15"/>
  <c r="K15" i="13" s="1"/>
  <c r="L33" i="15"/>
  <c r="L15" i="13" s="1"/>
  <c r="M33" i="15"/>
  <c r="M15" i="13" s="1"/>
  <c r="E33" i="15"/>
  <c r="E15" i="13" s="1"/>
  <c r="F22" i="15" l="1"/>
  <c r="G22" i="15"/>
  <c r="H22" i="15"/>
  <c r="I22" i="15"/>
  <c r="J22" i="15"/>
  <c r="K22" i="15"/>
  <c r="L22" i="15"/>
  <c r="M22" i="15"/>
  <c r="E22" i="15"/>
  <c r="M163" i="12" l="1"/>
  <c r="L163" i="12"/>
  <c r="K163" i="12"/>
  <c r="J163" i="12"/>
  <c r="I163" i="12"/>
  <c r="H163" i="12"/>
  <c r="G163" i="12"/>
  <c r="F163" i="12"/>
  <c r="E163" i="12"/>
  <c r="D163" i="12"/>
  <c r="C163" i="12"/>
  <c r="M162" i="12"/>
  <c r="L162" i="12"/>
  <c r="K162" i="12"/>
  <c r="J162" i="12"/>
  <c r="I162" i="12"/>
  <c r="H162" i="12"/>
  <c r="G162" i="12"/>
  <c r="F162" i="12"/>
  <c r="E162" i="12"/>
  <c r="D162" i="12"/>
  <c r="C162" i="12"/>
  <c r="M161" i="12"/>
  <c r="L161" i="12"/>
  <c r="K161" i="12"/>
  <c r="J161" i="12"/>
  <c r="I161" i="12"/>
  <c r="H161" i="12"/>
  <c r="G161" i="12"/>
  <c r="F161" i="12"/>
  <c r="E161" i="12"/>
  <c r="D161" i="12"/>
  <c r="C161" i="12"/>
  <c r="M160" i="12"/>
  <c r="L160" i="12"/>
  <c r="K160" i="12"/>
  <c r="J160" i="12"/>
  <c r="I160" i="12"/>
  <c r="H160" i="12"/>
  <c r="G160" i="12"/>
  <c r="F160" i="12"/>
  <c r="E160" i="12"/>
  <c r="D160" i="12"/>
  <c r="C160" i="12"/>
  <c r="M159" i="12"/>
  <c r="L159" i="12"/>
  <c r="K159" i="12"/>
  <c r="J159" i="12"/>
  <c r="I159" i="12"/>
  <c r="H159" i="12"/>
  <c r="G159" i="12"/>
  <c r="F159" i="12"/>
  <c r="E159" i="12"/>
  <c r="D159" i="12"/>
  <c r="C159" i="12"/>
  <c r="M158" i="12"/>
  <c r="L158" i="12"/>
  <c r="K158" i="12"/>
  <c r="J158" i="12"/>
  <c r="I158" i="12"/>
  <c r="H158" i="12"/>
  <c r="G158" i="12"/>
  <c r="F158" i="12"/>
  <c r="E158" i="12"/>
  <c r="D158" i="12"/>
  <c r="C158" i="12"/>
  <c r="M157" i="12"/>
  <c r="L157" i="12"/>
  <c r="K157" i="12"/>
  <c r="J157" i="12"/>
  <c r="I157" i="12"/>
  <c r="H157" i="12"/>
  <c r="G157" i="12"/>
  <c r="F157" i="12"/>
  <c r="E157" i="12"/>
  <c r="D157" i="12"/>
  <c r="C157" i="12"/>
  <c r="M153" i="12"/>
  <c r="L153" i="12"/>
  <c r="K153" i="12"/>
  <c r="J153" i="12"/>
  <c r="I153" i="12"/>
  <c r="H153" i="12"/>
  <c r="G153" i="12"/>
  <c r="F153" i="12"/>
  <c r="E153" i="12"/>
  <c r="D153" i="12"/>
  <c r="C153" i="12"/>
  <c r="M152" i="12"/>
  <c r="L152" i="12"/>
  <c r="K152" i="12"/>
  <c r="J152" i="12"/>
  <c r="I152" i="12"/>
  <c r="H152" i="12"/>
  <c r="G152" i="12"/>
  <c r="F152" i="12"/>
  <c r="E152" i="12"/>
  <c r="D152" i="12"/>
  <c r="C152" i="12"/>
  <c r="M151" i="12"/>
  <c r="L151" i="12"/>
  <c r="K151" i="12"/>
  <c r="J151" i="12"/>
  <c r="I151" i="12"/>
  <c r="H151" i="12"/>
  <c r="G151" i="12"/>
  <c r="F151" i="12"/>
  <c r="E151" i="12"/>
  <c r="D151" i="12"/>
  <c r="C151" i="12"/>
  <c r="M150" i="12"/>
  <c r="L150" i="12"/>
  <c r="K150" i="12"/>
  <c r="J150" i="12"/>
  <c r="I150" i="12"/>
  <c r="H150" i="12"/>
  <c r="G150" i="12"/>
  <c r="F150" i="12"/>
  <c r="E150" i="12"/>
  <c r="D150" i="12"/>
  <c r="C150" i="12"/>
  <c r="M149" i="12"/>
  <c r="L149" i="12"/>
  <c r="K149" i="12"/>
  <c r="J149" i="12"/>
  <c r="I149" i="12"/>
  <c r="H149" i="12"/>
  <c r="G149" i="12"/>
  <c r="F149" i="12"/>
  <c r="E149" i="12"/>
  <c r="D149" i="12"/>
  <c r="C149" i="12"/>
  <c r="M148" i="12"/>
  <c r="L148" i="12"/>
  <c r="K148" i="12"/>
  <c r="J148" i="12"/>
  <c r="I148" i="12"/>
  <c r="H148" i="12"/>
  <c r="G148" i="12"/>
  <c r="F148" i="12"/>
  <c r="E148" i="12"/>
  <c r="D148" i="12"/>
  <c r="C148" i="12"/>
  <c r="M147" i="12"/>
  <c r="L147" i="12"/>
  <c r="K147" i="12"/>
  <c r="J147" i="12"/>
  <c r="I147" i="12"/>
  <c r="H147" i="12"/>
  <c r="G147" i="12"/>
  <c r="F147" i="12"/>
  <c r="E147" i="12"/>
  <c r="D147" i="12"/>
  <c r="C147" i="12"/>
  <c r="M146" i="12"/>
  <c r="L146" i="12"/>
  <c r="K146" i="12"/>
  <c r="J146" i="12"/>
  <c r="I146" i="12"/>
  <c r="H146" i="12"/>
  <c r="G146" i="12"/>
  <c r="F146" i="12"/>
  <c r="E146" i="12"/>
  <c r="D146" i="12"/>
  <c r="C146" i="12"/>
  <c r="M145" i="12"/>
  <c r="L145" i="12"/>
  <c r="K145" i="12"/>
  <c r="J145" i="12"/>
  <c r="I145" i="12"/>
  <c r="H145" i="12"/>
  <c r="G145" i="12"/>
  <c r="F145" i="12"/>
  <c r="E145" i="12"/>
  <c r="D145" i="12"/>
  <c r="C145" i="12"/>
  <c r="M144" i="12"/>
  <c r="L144" i="12"/>
  <c r="K144" i="12"/>
  <c r="J144" i="12"/>
  <c r="I144" i="12"/>
  <c r="H144" i="12"/>
  <c r="G144" i="12"/>
  <c r="F144" i="12"/>
  <c r="E144" i="12"/>
  <c r="D144" i="12"/>
  <c r="C144" i="12"/>
  <c r="M143" i="12"/>
  <c r="L143" i="12"/>
  <c r="K143" i="12"/>
  <c r="J143" i="12"/>
  <c r="I143" i="12"/>
  <c r="H143" i="12"/>
  <c r="G143" i="12"/>
  <c r="F143" i="12"/>
  <c r="E143" i="12"/>
  <c r="D143" i="12"/>
  <c r="C143" i="12"/>
  <c r="M142" i="12"/>
  <c r="L142" i="12"/>
  <c r="K142" i="12"/>
  <c r="J142" i="12"/>
  <c r="I142" i="12"/>
  <c r="H142" i="12"/>
  <c r="G142" i="12"/>
  <c r="F142" i="12"/>
  <c r="E142" i="12"/>
  <c r="D142" i="12"/>
  <c r="C142" i="12"/>
  <c r="M141" i="12"/>
  <c r="L141" i="12"/>
  <c r="K141" i="12"/>
  <c r="J141" i="12"/>
  <c r="I141" i="12"/>
  <c r="H141" i="12"/>
  <c r="G141" i="12"/>
  <c r="F141" i="12"/>
  <c r="E141" i="12"/>
  <c r="D141" i="12"/>
  <c r="C141" i="12"/>
  <c r="M140" i="12"/>
  <c r="L140" i="12"/>
  <c r="K140" i="12"/>
  <c r="J140" i="12"/>
  <c r="I140" i="12"/>
  <c r="H140" i="12"/>
  <c r="G140" i="12"/>
  <c r="F140" i="12"/>
  <c r="E140" i="12"/>
  <c r="D140" i="12"/>
  <c r="C140" i="12"/>
  <c r="M139" i="12"/>
  <c r="L139" i="12"/>
  <c r="K139" i="12"/>
  <c r="J139" i="12"/>
  <c r="I139" i="12"/>
  <c r="H139" i="12"/>
  <c r="G139" i="12"/>
  <c r="F139" i="12"/>
  <c r="E139" i="12"/>
  <c r="D139" i="12"/>
  <c r="C139" i="12"/>
  <c r="M138" i="12"/>
  <c r="L138" i="12"/>
  <c r="K138" i="12"/>
  <c r="J138" i="12"/>
  <c r="I138" i="12"/>
  <c r="H138" i="12"/>
  <c r="G138" i="12"/>
  <c r="F138" i="12"/>
  <c r="E138" i="12"/>
  <c r="D138" i="12"/>
  <c r="C138" i="12"/>
  <c r="M137" i="12"/>
  <c r="L137" i="12"/>
  <c r="K137" i="12"/>
  <c r="J137" i="12"/>
  <c r="I137" i="12"/>
  <c r="H137" i="12"/>
  <c r="G137" i="12"/>
  <c r="F137" i="12"/>
  <c r="E137" i="12"/>
  <c r="D137" i="12"/>
  <c r="C137" i="12"/>
  <c r="M133" i="12"/>
  <c r="L133" i="12"/>
  <c r="K133" i="12"/>
  <c r="J133" i="12"/>
  <c r="I133" i="12"/>
  <c r="H133" i="12"/>
  <c r="G133" i="12"/>
  <c r="F133" i="12"/>
  <c r="E133" i="12"/>
  <c r="D133" i="12"/>
  <c r="C133" i="12"/>
  <c r="M132" i="12"/>
  <c r="L132" i="12"/>
  <c r="K132" i="12"/>
  <c r="J132" i="12"/>
  <c r="I132" i="12"/>
  <c r="H132" i="12"/>
  <c r="G132" i="12"/>
  <c r="F132" i="12"/>
  <c r="E132" i="12"/>
  <c r="D132" i="12"/>
  <c r="C132" i="12"/>
  <c r="M131" i="12"/>
  <c r="L131" i="12"/>
  <c r="K131" i="12"/>
  <c r="J131" i="12"/>
  <c r="I131" i="12"/>
  <c r="H131" i="12"/>
  <c r="G131" i="12"/>
  <c r="F131" i="12"/>
  <c r="E131" i="12"/>
  <c r="D131" i="12"/>
  <c r="C131" i="12"/>
  <c r="M130" i="12"/>
  <c r="L130" i="12"/>
  <c r="K130" i="12"/>
  <c r="J130" i="12"/>
  <c r="I130" i="12"/>
  <c r="H130" i="12"/>
  <c r="G130" i="12"/>
  <c r="F130" i="12"/>
  <c r="E130" i="12"/>
  <c r="D130" i="12"/>
  <c r="C130" i="12"/>
  <c r="M124" i="12"/>
  <c r="L124" i="12"/>
  <c r="K124" i="12"/>
  <c r="J124" i="12"/>
  <c r="I124" i="12"/>
  <c r="H124" i="12"/>
  <c r="G124" i="12"/>
  <c r="F124" i="12"/>
  <c r="E124" i="12"/>
  <c r="D124" i="12"/>
  <c r="C124" i="12"/>
  <c r="M123" i="12"/>
  <c r="L123" i="12"/>
  <c r="K123" i="12"/>
  <c r="J123" i="12"/>
  <c r="I123" i="12"/>
  <c r="H123" i="12"/>
  <c r="G123" i="12"/>
  <c r="F123" i="12"/>
  <c r="E123" i="12"/>
  <c r="D123" i="12"/>
  <c r="C123" i="12"/>
  <c r="M122" i="12"/>
  <c r="L122" i="12"/>
  <c r="K122" i="12"/>
  <c r="J122" i="12"/>
  <c r="I122" i="12"/>
  <c r="H122" i="12"/>
  <c r="G122" i="12"/>
  <c r="F122" i="12"/>
  <c r="E122" i="12"/>
  <c r="D122" i="12"/>
  <c r="C122" i="12"/>
  <c r="M121" i="12"/>
  <c r="L121" i="12"/>
  <c r="K121" i="12"/>
  <c r="J121" i="12"/>
  <c r="I121" i="12"/>
  <c r="H121" i="12"/>
  <c r="G121" i="12"/>
  <c r="F121" i="12"/>
  <c r="E121" i="12"/>
  <c r="D121" i="12"/>
  <c r="C121" i="12"/>
  <c r="M120" i="12"/>
  <c r="L120" i="12"/>
  <c r="K120" i="12"/>
  <c r="J120" i="12"/>
  <c r="I120" i="12"/>
  <c r="H120" i="12"/>
  <c r="G120" i="12"/>
  <c r="F120" i="12"/>
  <c r="E120" i="12"/>
  <c r="D120" i="12"/>
  <c r="C120" i="12"/>
  <c r="M119" i="12"/>
  <c r="L119" i="12"/>
  <c r="K119" i="12"/>
  <c r="J119" i="12"/>
  <c r="I119" i="12"/>
  <c r="H119" i="12"/>
  <c r="G119" i="12"/>
  <c r="F119" i="12"/>
  <c r="E119" i="12"/>
  <c r="D119" i="12"/>
  <c r="C119" i="12"/>
  <c r="M118" i="12"/>
  <c r="L118" i="12"/>
  <c r="K118" i="12"/>
  <c r="J118" i="12"/>
  <c r="I118" i="12"/>
  <c r="H118" i="12"/>
  <c r="G118" i="12"/>
  <c r="F118" i="12"/>
  <c r="E118" i="12"/>
  <c r="D118" i="12"/>
  <c r="C118" i="12"/>
  <c r="D117" i="12"/>
  <c r="C117" i="12"/>
  <c r="D116" i="12"/>
  <c r="C116" i="12"/>
  <c r="D115" i="12"/>
  <c r="C115" i="12"/>
  <c r="D111" i="12"/>
  <c r="C111" i="12"/>
  <c r="D110" i="12"/>
  <c r="C110" i="12"/>
  <c r="D109" i="12"/>
  <c r="C109" i="12"/>
  <c r="D108" i="12"/>
  <c r="C108" i="12"/>
  <c r="D107" i="12"/>
  <c r="C107" i="12"/>
  <c r="D106" i="12"/>
  <c r="C106" i="12"/>
  <c r="M105" i="12"/>
  <c r="L105" i="12"/>
  <c r="K105" i="12"/>
  <c r="J105" i="12"/>
  <c r="I105" i="12"/>
  <c r="H105" i="12"/>
  <c r="G105" i="12"/>
  <c r="F105" i="12"/>
  <c r="E105" i="12"/>
  <c r="D105" i="12"/>
  <c r="C105" i="12"/>
  <c r="M104" i="12"/>
  <c r="L104" i="12"/>
  <c r="K104" i="12"/>
  <c r="J104" i="12"/>
  <c r="I104" i="12"/>
  <c r="H104" i="12"/>
  <c r="G104" i="12"/>
  <c r="F104" i="12"/>
  <c r="E104" i="12"/>
  <c r="D104" i="12"/>
  <c r="C104" i="12"/>
  <c r="M103" i="12"/>
  <c r="L103" i="12"/>
  <c r="K103" i="12"/>
  <c r="J103" i="12"/>
  <c r="I103" i="12"/>
  <c r="H103" i="12"/>
  <c r="G103" i="12"/>
  <c r="F103" i="12"/>
  <c r="E103" i="12"/>
  <c r="D103" i="12"/>
  <c r="C103" i="12"/>
  <c r="D102" i="12"/>
  <c r="C102" i="12"/>
  <c r="M101" i="12"/>
  <c r="L101" i="12"/>
  <c r="K101" i="12"/>
  <c r="J101" i="12"/>
  <c r="I101" i="12"/>
  <c r="H101" i="12"/>
  <c r="G101" i="12"/>
  <c r="F101" i="12"/>
  <c r="E101" i="12"/>
  <c r="D101" i="12"/>
  <c r="C101" i="12"/>
  <c r="M100" i="12"/>
  <c r="L100" i="12"/>
  <c r="K100" i="12"/>
  <c r="J100" i="12"/>
  <c r="I100" i="12"/>
  <c r="H100" i="12"/>
  <c r="G100" i="12"/>
  <c r="F100" i="12"/>
  <c r="E100" i="12"/>
  <c r="D100" i="12"/>
  <c r="C100" i="12"/>
  <c r="D99" i="12"/>
  <c r="C99" i="12"/>
  <c r="C94" i="12"/>
  <c r="M93" i="12"/>
  <c r="L93" i="12"/>
  <c r="K93" i="12"/>
  <c r="J93" i="12"/>
  <c r="I93" i="12"/>
  <c r="H93" i="12"/>
  <c r="G93" i="12"/>
  <c r="F93" i="12"/>
  <c r="E93" i="12"/>
  <c r="D93" i="12"/>
  <c r="C93" i="12"/>
  <c r="M92" i="12"/>
  <c r="L92" i="12"/>
  <c r="K92" i="12"/>
  <c r="J92" i="12"/>
  <c r="I92" i="12"/>
  <c r="H92" i="12"/>
  <c r="G92" i="12"/>
  <c r="F92" i="12"/>
  <c r="E92" i="12"/>
  <c r="D92" i="12"/>
  <c r="C92" i="12"/>
  <c r="M91" i="12"/>
  <c r="L91" i="12"/>
  <c r="K91" i="12"/>
  <c r="J91" i="12"/>
  <c r="I91" i="12"/>
  <c r="H91" i="12"/>
  <c r="G91" i="12"/>
  <c r="F91" i="12"/>
  <c r="E91" i="12"/>
  <c r="D91" i="12"/>
  <c r="C91" i="12"/>
  <c r="M90" i="12"/>
  <c r="L90" i="12"/>
  <c r="K90" i="12"/>
  <c r="J90" i="12"/>
  <c r="I90" i="12"/>
  <c r="H90" i="12"/>
  <c r="G90" i="12"/>
  <c r="F90" i="12"/>
  <c r="E90" i="12"/>
  <c r="D90" i="12"/>
  <c r="C90" i="12"/>
  <c r="M89" i="12"/>
  <c r="L89" i="12"/>
  <c r="K89" i="12"/>
  <c r="J89" i="12"/>
  <c r="I89" i="12"/>
  <c r="H89" i="12"/>
  <c r="G89" i="12"/>
  <c r="F89" i="12"/>
  <c r="E89" i="12"/>
  <c r="D89" i="12"/>
  <c r="C89" i="12"/>
  <c r="M88" i="12"/>
  <c r="L88" i="12"/>
  <c r="K88" i="12"/>
  <c r="J88" i="12"/>
  <c r="I88" i="12"/>
  <c r="H88" i="12"/>
  <c r="G88" i="12"/>
  <c r="F88" i="12"/>
  <c r="E88" i="12"/>
  <c r="D88" i="12"/>
  <c r="C88" i="12"/>
  <c r="M87" i="12"/>
  <c r="L87" i="12"/>
  <c r="K87" i="12"/>
  <c r="J87" i="12"/>
  <c r="I87" i="12"/>
  <c r="H87" i="12"/>
  <c r="G87" i="12"/>
  <c r="F87" i="12"/>
  <c r="E87" i="12"/>
  <c r="D87" i="12"/>
  <c r="C87" i="12"/>
  <c r="M86" i="12"/>
  <c r="L86" i="12"/>
  <c r="K86" i="12"/>
  <c r="J86" i="12"/>
  <c r="I86" i="12"/>
  <c r="H86" i="12"/>
  <c r="G86" i="12"/>
  <c r="F86" i="12"/>
  <c r="E86" i="12"/>
  <c r="D86" i="12"/>
  <c r="C86" i="12"/>
  <c r="M85" i="12"/>
  <c r="L85" i="12"/>
  <c r="K85" i="12"/>
  <c r="J85" i="12"/>
  <c r="I85" i="12"/>
  <c r="H85" i="12"/>
  <c r="G85" i="12"/>
  <c r="F85" i="12"/>
  <c r="E85" i="12"/>
  <c r="D85" i="12"/>
  <c r="C85" i="12"/>
  <c r="M84" i="12"/>
  <c r="L84" i="12"/>
  <c r="K84" i="12"/>
  <c r="J84" i="12"/>
  <c r="I84" i="12"/>
  <c r="H84" i="12"/>
  <c r="G84" i="12"/>
  <c r="F84" i="12"/>
  <c r="E84" i="12"/>
  <c r="D84" i="12"/>
  <c r="C84" i="12"/>
  <c r="M83" i="12"/>
  <c r="L83" i="12"/>
  <c r="K83" i="12"/>
  <c r="J83" i="12"/>
  <c r="I83" i="12"/>
  <c r="H83" i="12"/>
  <c r="G83" i="12"/>
  <c r="F83" i="12"/>
  <c r="E83" i="12"/>
  <c r="D83" i="12"/>
  <c r="C83" i="12"/>
  <c r="M79" i="12"/>
  <c r="L79" i="12"/>
  <c r="K79" i="12"/>
  <c r="J79" i="12"/>
  <c r="I79" i="12"/>
  <c r="H79" i="12"/>
  <c r="G79" i="12"/>
  <c r="F79" i="12"/>
  <c r="E79" i="12"/>
  <c r="D79" i="12"/>
  <c r="C79" i="12"/>
  <c r="D78" i="12"/>
  <c r="C78" i="12"/>
  <c r="D77" i="12"/>
  <c r="C77" i="12"/>
  <c r="M76" i="12"/>
  <c r="L76" i="12"/>
  <c r="K76" i="12"/>
  <c r="J76" i="12"/>
  <c r="I76" i="12"/>
  <c r="H76" i="12"/>
  <c r="G76" i="12"/>
  <c r="F76" i="12"/>
  <c r="E76" i="12"/>
  <c r="D76" i="12"/>
  <c r="C76" i="12"/>
  <c r="M75" i="12"/>
  <c r="L75" i="12"/>
  <c r="K75" i="12"/>
  <c r="J75" i="12"/>
  <c r="I75" i="12"/>
  <c r="H75" i="12"/>
  <c r="G75" i="12"/>
  <c r="F75" i="12"/>
  <c r="E75" i="12"/>
  <c r="D75" i="12"/>
  <c r="C75" i="12"/>
  <c r="M74" i="12"/>
  <c r="L74" i="12"/>
  <c r="K74" i="12"/>
  <c r="J74" i="12"/>
  <c r="I74" i="12"/>
  <c r="H74" i="12"/>
  <c r="G74" i="12"/>
  <c r="F74" i="12"/>
  <c r="E74" i="12"/>
  <c r="D74" i="12"/>
  <c r="C74" i="12"/>
  <c r="M73" i="12"/>
  <c r="L73" i="12"/>
  <c r="K73" i="12"/>
  <c r="J73" i="12"/>
  <c r="I73" i="12"/>
  <c r="H73" i="12"/>
  <c r="G73" i="12"/>
  <c r="F73" i="12"/>
  <c r="E73" i="12"/>
  <c r="D73" i="12"/>
  <c r="C73" i="12"/>
  <c r="M72" i="12"/>
  <c r="L72" i="12"/>
  <c r="K72" i="12"/>
  <c r="J72" i="12"/>
  <c r="I72" i="12"/>
  <c r="H72" i="12"/>
  <c r="G72" i="12"/>
  <c r="F72" i="12"/>
  <c r="E72" i="12"/>
  <c r="D72" i="12"/>
  <c r="C72" i="12"/>
  <c r="M71" i="12"/>
  <c r="L71" i="12"/>
  <c r="K71" i="12"/>
  <c r="J71" i="12"/>
  <c r="I71" i="12"/>
  <c r="H71" i="12"/>
  <c r="G71" i="12"/>
  <c r="F71" i="12"/>
  <c r="E71" i="12"/>
  <c r="D71" i="12"/>
  <c r="C71" i="12"/>
  <c r="M70" i="12"/>
  <c r="L70" i="12"/>
  <c r="K70" i="12"/>
  <c r="J70" i="12"/>
  <c r="I70" i="12"/>
  <c r="H70" i="12"/>
  <c r="G70" i="12"/>
  <c r="F70" i="12"/>
  <c r="E70" i="12"/>
  <c r="D70" i="12"/>
  <c r="C70" i="12"/>
  <c r="M69" i="12"/>
  <c r="L69" i="12"/>
  <c r="K69" i="12"/>
  <c r="J69" i="12"/>
  <c r="I69" i="12"/>
  <c r="H69" i="12"/>
  <c r="G69" i="12"/>
  <c r="F69" i="12"/>
  <c r="E69" i="12"/>
  <c r="D69" i="12"/>
  <c r="C69" i="12"/>
  <c r="M68" i="12"/>
  <c r="L68" i="12"/>
  <c r="K68" i="12"/>
  <c r="J68" i="12"/>
  <c r="I68" i="12"/>
  <c r="H68" i="12"/>
  <c r="G68" i="12"/>
  <c r="F68" i="12"/>
  <c r="E68" i="12"/>
  <c r="D68" i="12"/>
  <c r="C68" i="12"/>
  <c r="M67" i="12"/>
  <c r="L67" i="12"/>
  <c r="K67" i="12"/>
  <c r="J67" i="12"/>
  <c r="I67" i="12"/>
  <c r="H67" i="12"/>
  <c r="G67" i="12"/>
  <c r="F67" i="12"/>
  <c r="E67" i="12"/>
  <c r="D67" i="12"/>
  <c r="C67" i="12"/>
  <c r="M63" i="12"/>
  <c r="L63" i="12"/>
  <c r="K63" i="12"/>
  <c r="J63" i="12"/>
  <c r="I63" i="12"/>
  <c r="H63" i="12"/>
  <c r="G63" i="12"/>
  <c r="F63" i="12"/>
  <c r="E63" i="12"/>
  <c r="D63" i="12"/>
  <c r="C63" i="12"/>
  <c r="M62" i="12"/>
  <c r="L62" i="12"/>
  <c r="K62" i="12"/>
  <c r="J62" i="12"/>
  <c r="I62" i="12"/>
  <c r="H62" i="12"/>
  <c r="G62" i="12"/>
  <c r="F62" i="12"/>
  <c r="E62" i="12"/>
  <c r="D62" i="12"/>
  <c r="C62" i="12"/>
  <c r="M61" i="12"/>
  <c r="L61" i="12"/>
  <c r="K61" i="12"/>
  <c r="J61" i="12"/>
  <c r="I61" i="12"/>
  <c r="H61" i="12"/>
  <c r="G61" i="12"/>
  <c r="F61" i="12"/>
  <c r="E61" i="12"/>
  <c r="D61" i="12"/>
  <c r="C61" i="12"/>
  <c r="M60" i="12"/>
  <c r="L60" i="12"/>
  <c r="K60" i="12"/>
  <c r="J60" i="12"/>
  <c r="I60" i="12"/>
  <c r="H60" i="12"/>
  <c r="G60" i="12"/>
  <c r="F60" i="12"/>
  <c r="E60" i="12"/>
  <c r="D60" i="12"/>
  <c r="C60" i="12"/>
  <c r="M59" i="12"/>
  <c r="L59" i="12"/>
  <c r="K59" i="12"/>
  <c r="J59" i="12"/>
  <c r="I59" i="12"/>
  <c r="H59" i="12"/>
  <c r="G59" i="12"/>
  <c r="F59" i="12"/>
  <c r="E59" i="12"/>
  <c r="D59" i="12"/>
  <c r="C59" i="12"/>
  <c r="M58" i="12"/>
  <c r="L58" i="12"/>
  <c r="K58" i="12"/>
  <c r="J58" i="12"/>
  <c r="I58" i="12"/>
  <c r="H58" i="12"/>
  <c r="G58" i="12"/>
  <c r="F58" i="12"/>
  <c r="E58" i="12"/>
  <c r="D58" i="12"/>
  <c r="C58" i="12"/>
  <c r="M57" i="12"/>
  <c r="L57" i="12"/>
  <c r="K57" i="12"/>
  <c r="J57" i="12"/>
  <c r="I57" i="12"/>
  <c r="H57" i="12"/>
  <c r="G57" i="12"/>
  <c r="F57" i="12"/>
  <c r="E57" i="12"/>
  <c r="D57" i="12"/>
  <c r="C57" i="12"/>
  <c r="M56" i="12"/>
  <c r="L56" i="12"/>
  <c r="K56" i="12"/>
  <c r="J56" i="12"/>
  <c r="I56" i="12"/>
  <c r="H56" i="12"/>
  <c r="G56" i="12"/>
  <c r="F56" i="12"/>
  <c r="E56" i="12"/>
  <c r="D56" i="12"/>
  <c r="C56" i="12"/>
  <c r="M55" i="12"/>
  <c r="L55" i="12"/>
  <c r="K55" i="12"/>
  <c r="J55" i="12"/>
  <c r="I55" i="12"/>
  <c r="H55" i="12"/>
  <c r="G55" i="12"/>
  <c r="F55" i="12"/>
  <c r="E55" i="12"/>
  <c r="D55" i="12"/>
  <c r="C55" i="12"/>
  <c r="M54" i="12"/>
  <c r="L54" i="12"/>
  <c r="K54" i="12"/>
  <c r="J54" i="12"/>
  <c r="I54" i="12"/>
  <c r="H54" i="12"/>
  <c r="G54" i="12"/>
  <c r="F54" i="12"/>
  <c r="E54" i="12"/>
  <c r="D54" i="12"/>
  <c r="C54" i="12"/>
  <c r="D53" i="12"/>
  <c r="C53" i="12"/>
  <c r="F68" i="15" l="1"/>
  <c r="F56" i="13" s="1"/>
  <c r="F102" i="12" s="1"/>
  <c r="G68" i="15"/>
  <c r="G56" i="13" s="1"/>
  <c r="G102" i="12" s="1"/>
  <c r="H68" i="15"/>
  <c r="H56" i="13" s="1"/>
  <c r="H102" i="12" s="1"/>
  <c r="I68" i="15"/>
  <c r="I56" i="13" s="1"/>
  <c r="I102" i="12" s="1"/>
  <c r="J68" i="15"/>
  <c r="J56" i="13" s="1"/>
  <c r="J102" i="12" s="1"/>
  <c r="K68" i="15"/>
  <c r="K56" i="13" s="1"/>
  <c r="K102" i="12" s="1"/>
  <c r="L68" i="15"/>
  <c r="L56" i="13" s="1"/>
  <c r="L102" i="12" s="1"/>
  <c r="M68" i="15"/>
  <c r="M56" i="13" s="1"/>
  <c r="M102" i="12" s="1"/>
  <c r="F69" i="15"/>
  <c r="G69" i="15"/>
  <c r="H69" i="15"/>
  <c r="I69" i="15"/>
  <c r="J69" i="15"/>
  <c r="K69" i="15"/>
  <c r="L69" i="15"/>
  <c r="M69" i="15"/>
  <c r="F70" i="15"/>
  <c r="G70" i="15"/>
  <c r="H70" i="15"/>
  <c r="I70" i="15"/>
  <c r="J70" i="15"/>
  <c r="K70" i="15"/>
  <c r="L70" i="15"/>
  <c r="M70" i="15"/>
  <c r="F71" i="15"/>
  <c r="F65" i="13" s="1"/>
  <c r="F111" i="12" s="1"/>
  <c r="G71" i="15"/>
  <c r="G65" i="13" s="1"/>
  <c r="G111" i="12" s="1"/>
  <c r="H71" i="15"/>
  <c r="H65" i="13" s="1"/>
  <c r="H111" i="12" s="1"/>
  <c r="I71" i="15"/>
  <c r="I65" i="13" s="1"/>
  <c r="I111" i="12" s="1"/>
  <c r="J71" i="15"/>
  <c r="J65" i="13" s="1"/>
  <c r="J111" i="12" s="1"/>
  <c r="K71" i="15"/>
  <c r="K65" i="13" s="1"/>
  <c r="K111" i="12" s="1"/>
  <c r="L71" i="15"/>
  <c r="L65" i="13" s="1"/>
  <c r="L111" i="12" s="1"/>
  <c r="M71" i="15"/>
  <c r="M65" i="13" s="1"/>
  <c r="M111" i="12" s="1"/>
  <c r="F72" i="15"/>
  <c r="F60" i="13" s="1"/>
  <c r="F106" i="12" s="1"/>
  <c r="G72" i="15"/>
  <c r="G60" i="13" s="1"/>
  <c r="G106" i="12" s="1"/>
  <c r="H72" i="15"/>
  <c r="H60" i="13" s="1"/>
  <c r="H106" i="12" s="1"/>
  <c r="I72" i="15"/>
  <c r="I60" i="13" s="1"/>
  <c r="I106" i="12" s="1"/>
  <c r="J72" i="15"/>
  <c r="J60" i="13" s="1"/>
  <c r="J106" i="12" s="1"/>
  <c r="K72" i="15"/>
  <c r="K60" i="13" s="1"/>
  <c r="K106" i="12" s="1"/>
  <c r="L72" i="15"/>
  <c r="L60" i="13" s="1"/>
  <c r="L106" i="12" s="1"/>
  <c r="M72" i="15"/>
  <c r="M60" i="13" s="1"/>
  <c r="M106" i="12" s="1"/>
  <c r="F73" i="15"/>
  <c r="G73" i="15"/>
  <c r="H73" i="15"/>
  <c r="I73" i="15"/>
  <c r="J73" i="15"/>
  <c r="K73" i="15"/>
  <c r="L73" i="15"/>
  <c r="M73" i="15"/>
  <c r="F74" i="15"/>
  <c r="G74" i="15"/>
  <c r="H74" i="15"/>
  <c r="I74" i="15"/>
  <c r="J74" i="15"/>
  <c r="K74" i="15"/>
  <c r="L74" i="15"/>
  <c r="M74" i="15"/>
  <c r="F75" i="15"/>
  <c r="G75" i="15"/>
  <c r="H75" i="15"/>
  <c r="I75" i="15"/>
  <c r="J75" i="15"/>
  <c r="K75" i="15"/>
  <c r="L75" i="15"/>
  <c r="M75" i="15"/>
  <c r="F76" i="15"/>
  <c r="G76" i="15"/>
  <c r="H76" i="15"/>
  <c r="I76" i="15"/>
  <c r="J76" i="15"/>
  <c r="K76" i="15"/>
  <c r="L76" i="15"/>
  <c r="M76" i="15"/>
  <c r="F77" i="15"/>
  <c r="F64" i="13" s="1"/>
  <c r="F110" i="12" s="1"/>
  <c r="G77" i="15"/>
  <c r="G64" i="13" s="1"/>
  <c r="G110" i="12" s="1"/>
  <c r="H77" i="15"/>
  <c r="H64" i="13" s="1"/>
  <c r="H110" i="12" s="1"/>
  <c r="I77" i="15"/>
  <c r="I64" i="13" s="1"/>
  <c r="I110" i="12" s="1"/>
  <c r="J77" i="15"/>
  <c r="J64" i="13" s="1"/>
  <c r="J110" i="12" s="1"/>
  <c r="K77" i="15"/>
  <c r="K64" i="13" s="1"/>
  <c r="K110" i="12" s="1"/>
  <c r="L77" i="15"/>
  <c r="L64" i="13" s="1"/>
  <c r="L110" i="12" s="1"/>
  <c r="M77" i="15"/>
  <c r="M64" i="13" s="1"/>
  <c r="M110" i="12" s="1"/>
  <c r="F78" i="15"/>
  <c r="F62" i="13" s="1"/>
  <c r="F108" i="12" s="1"/>
  <c r="G78" i="15"/>
  <c r="G62" i="13" s="1"/>
  <c r="G108" i="12" s="1"/>
  <c r="H78" i="15"/>
  <c r="H62" i="13" s="1"/>
  <c r="H108" i="12" s="1"/>
  <c r="I78" i="15"/>
  <c r="I62" i="13" s="1"/>
  <c r="I108" i="12" s="1"/>
  <c r="J78" i="15"/>
  <c r="J62" i="13" s="1"/>
  <c r="J108" i="12" s="1"/>
  <c r="K78" i="15"/>
  <c r="K62" i="13" s="1"/>
  <c r="K108" i="12" s="1"/>
  <c r="L78" i="15"/>
  <c r="L62" i="13" s="1"/>
  <c r="L108" i="12" s="1"/>
  <c r="M78" i="15"/>
  <c r="M62" i="13" s="1"/>
  <c r="M108" i="12" s="1"/>
  <c r="E69" i="15"/>
  <c r="E70" i="15"/>
  <c r="E71" i="15"/>
  <c r="E65" i="13" s="1"/>
  <c r="E111" i="12" s="1"/>
  <c r="E72" i="15"/>
  <c r="E60" i="13" s="1"/>
  <c r="E106" i="12" s="1"/>
  <c r="E73" i="15"/>
  <c r="E74" i="15"/>
  <c r="E75" i="15"/>
  <c r="E76" i="15"/>
  <c r="E77" i="15"/>
  <c r="E64" i="13" s="1"/>
  <c r="E110" i="12" s="1"/>
  <c r="E78" i="15"/>
  <c r="E62" i="13" s="1"/>
  <c r="E108" i="12" s="1"/>
  <c r="E68" i="15"/>
  <c r="E56" i="13" s="1"/>
  <c r="E102" i="12" s="1"/>
  <c r="E53" i="13" l="1"/>
  <c r="E99" i="12" s="1"/>
  <c r="K61" i="13"/>
  <c r="K107" i="12" s="1"/>
  <c r="J61" i="13"/>
  <c r="J107" i="12" s="1"/>
  <c r="J53" i="13"/>
  <c r="J99" i="12" s="1"/>
  <c r="I61" i="13"/>
  <c r="I107" i="12" s="1"/>
  <c r="F61" i="13"/>
  <c r="F107" i="12" s="1"/>
  <c r="F63" i="13"/>
  <c r="F109" i="12" s="1"/>
  <c r="F53" i="13"/>
  <c r="F99" i="12" s="1"/>
  <c r="E61" i="13"/>
  <c r="E107" i="12" s="1"/>
  <c r="M61" i="13"/>
  <c r="M107" i="12" s="1"/>
  <c r="M63" i="13"/>
  <c r="M109" i="12" s="1"/>
  <c r="M53" i="13"/>
  <c r="M99" i="12" s="1"/>
  <c r="M79" i="15"/>
  <c r="L61" i="13"/>
  <c r="L107" i="12" s="1"/>
  <c r="L63" i="13"/>
  <c r="L109" i="12" s="1"/>
  <c r="L53" i="13"/>
  <c r="L99" i="12" s="1"/>
  <c r="L79" i="15"/>
  <c r="K63" i="13"/>
  <c r="K109" i="12" s="1"/>
  <c r="K53" i="13"/>
  <c r="K99" i="12" s="1"/>
  <c r="K79" i="15"/>
  <c r="F79" i="15"/>
  <c r="E63" i="13"/>
  <c r="E109" i="12" s="1"/>
  <c r="J79" i="15"/>
  <c r="I79" i="15"/>
  <c r="J63" i="13"/>
  <c r="J109" i="12" s="1"/>
  <c r="I63" i="13"/>
  <c r="I109" i="12" s="1"/>
  <c r="I53" i="13"/>
  <c r="I99" i="12" s="1"/>
  <c r="H61" i="13"/>
  <c r="H107" i="12" s="1"/>
  <c r="H63" i="13"/>
  <c r="H109" i="12" s="1"/>
  <c r="H53" i="13"/>
  <c r="H99" i="12" s="1"/>
  <c r="H79" i="15"/>
  <c r="G61" i="13"/>
  <c r="G107" i="12" s="1"/>
  <c r="G63" i="13"/>
  <c r="G109" i="12" s="1"/>
  <c r="G53" i="13"/>
  <c r="G99" i="12" s="1"/>
  <c r="G79" i="15"/>
  <c r="E79" i="15"/>
  <c r="F52" i="15"/>
  <c r="F101" i="15" s="1"/>
  <c r="F102" i="15" s="1"/>
  <c r="F70" i="13" s="1"/>
  <c r="F116" i="12" s="1"/>
  <c r="G52" i="15"/>
  <c r="G101" i="15" s="1"/>
  <c r="G102" i="15" s="1"/>
  <c r="G70" i="13" s="1"/>
  <c r="G116" i="12" s="1"/>
  <c r="H52" i="15"/>
  <c r="H101" i="15" s="1"/>
  <c r="H102" i="15" s="1"/>
  <c r="H70" i="13" s="1"/>
  <c r="H116" i="12" s="1"/>
  <c r="I52" i="15"/>
  <c r="I101" i="15" s="1"/>
  <c r="I102" i="15" s="1"/>
  <c r="I70" i="13" s="1"/>
  <c r="I116" i="12" s="1"/>
  <c r="J52" i="15"/>
  <c r="J101" i="15" s="1"/>
  <c r="J102" i="15" s="1"/>
  <c r="J70" i="13" s="1"/>
  <c r="J116" i="12" s="1"/>
  <c r="K52" i="15"/>
  <c r="K101" i="15" s="1"/>
  <c r="K102" i="15" s="1"/>
  <c r="K70" i="13" s="1"/>
  <c r="K116" i="12" s="1"/>
  <c r="L52" i="15"/>
  <c r="L101" i="15" s="1"/>
  <c r="L102" i="15" s="1"/>
  <c r="L70" i="13" s="1"/>
  <c r="L116" i="12" s="1"/>
  <c r="M52" i="15"/>
  <c r="M101" i="15" s="1"/>
  <c r="M102" i="15" s="1"/>
  <c r="M70" i="13" s="1"/>
  <c r="E52" i="15"/>
  <c r="E101" i="15" s="1"/>
  <c r="E102" i="15" s="1"/>
  <c r="E70" i="13" s="1"/>
  <c r="F82" i="15" l="1"/>
  <c r="F83" i="15"/>
  <c r="M82" i="15"/>
  <c r="M83" i="15"/>
  <c r="M116" i="12"/>
  <c r="K82" i="15"/>
  <c r="K83" i="15"/>
  <c r="G82" i="15"/>
  <c r="G83" i="15"/>
  <c r="H82" i="15"/>
  <c r="H83" i="15"/>
  <c r="I82" i="15"/>
  <c r="I83" i="15"/>
  <c r="J82" i="15"/>
  <c r="J83" i="15"/>
  <c r="E116" i="12"/>
  <c r="L82" i="15"/>
  <c r="L83" i="15"/>
  <c r="E83" i="15"/>
  <c r="E82" i="15"/>
  <c r="E71" i="13" s="1"/>
  <c r="E117" i="12" s="1"/>
  <c r="K84" i="15" l="1"/>
  <c r="K71" i="13"/>
  <c r="K117" i="12" s="1"/>
  <c r="K91" i="15"/>
  <c r="J69" i="13"/>
  <c r="J92" i="15"/>
  <c r="J31" i="13" s="1"/>
  <c r="J78" i="12" s="1"/>
  <c r="M69" i="13"/>
  <c r="M92" i="15"/>
  <c r="M31" i="13" s="1"/>
  <c r="M78" i="12" s="1"/>
  <c r="E92" i="15"/>
  <c r="E31" i="13" s="1"/>
  <c r="E78" i="12" s="1"/>
  <c r="E69" i="13"/>
  <c r="H69" i="13"/>
  <c r="H92" i="15"/>
  <c r="H31" i="13" s="1"/>
  <c r="H78" i="12" s="1"/>
  <c r="H71" i="13"/>
  <c r="H117" i="12" s="1"/>
  <c r="H84" i="15"/>
  <c r="H91" i="15"/>
  <c r="M71" i="13"/>
  <c r="M117" i="12" s="1"/>
  <c r="M91" i="15"/>
  <c r="M84" i="15"/>
  <c r="K69" i="13"/>
  <c r="K92" i="15"/>
  <c r="K31" i="13" s="1"/>
  <c r="K78" i="12" s="1"/>
  <c r="I69" i="13"/>
  <c r="I92" i="15"/>
  <c r="I31" i="13" s="1"/>
  <c r="I78" i="12" s="1"/>
  <c r="I71" i="13"/>
  <c r="I117" i="12" s="1"/>
  <c r="I84" i="15"/>
  <c r="I91" i="15"/>
  <c r="L71" i="13"/>
  <c r="L117" i="12" s="1"/>
  <c r="L84" i="15"/>
  <c r="L91" i="15"/>
  <c r="G69" i="13"/>
  <c r="G92" i="15"/>
  <c r="G31" i="13" s="1"/>
  <c r="G78" i="12" s="1"/>
  <c r="F69" i="13"/>
  <c r="F92" i="15"/>
  <c r="F31" i="13" s="1"/>
  <c r="F78" i="12" s="1"/>
  <c r="J71" i="13"/>
  <c r="J117" i="12" s="1"/>
  <c r="J84" i="15"/>
  <c r="J91" i="15"/>
  <c r="L69" i="13"/>
  <c r="L92" i="15"/>
  <c r="L31" i="13" s="1"/>
  <c r="L78" i="12" s="1"/>
  <c r="G71" i="13"/>
  <c r="G117" i="12" s="1"/>
  <c r="G84" i="15"/>
  <c r="G91" i="15"/>
  <c r="F71" i="13"/>
  <c r="F117" i="12" s="1"/>
  <c r="F84" i="15"/>
  <c r="F91" i="15"/>
  <c r="E91" i="15"/>
  <c r="E84" i="15"/>
  <c r="J30" i="13" l="1"/>
  <c r="J77" i="12" s="1"/>
  <c r="J93" i="15"/>
  <c r="I30" i="13"/>
  <c r="I77" i="12" s="1"/>
  <c r="I93" i="15"/>
  <c r="K115" i="12"/>
  <c r="K79" i="13"/>
  <c r="H79" i="13"/>
  <c r="H115" i="12"/>
  <c r="E115" i="12"/>
  <c r="E79" i="13"/>
  <c r="F115" i="12"/>
  <c r="F79" i="13"/>
  <c r="G79" i="13"/>
  <c r="G115" i="12"/>
  <c r="I79" i="13"/>
  <c r="I115" i="12"/>
  <c r="J79" i="13"/>
  <c r="J115" i="12"/>
  <c r="F30" i="13"/>
  <c r="F77" i="12" s="1"/>
  <c r="F93" i="15"/>
  <c r="M30" i="13"/>
  <c r="M77" i="12" s="1"/>
  <c r="M93" i="15"/>
  <c r="G30" i="13"/>
  <c r="G77" i="12" s="1"/>
  <c r="G93" i="15"/>
  <c r="H30" i="13"/>
  <c r="H77" i="12" s="1"/>
  <c r="H93" i="15"/>
  <c r="M115" i="12"/>
  <c r="M79" i="13"/>
  <c r="E93" i="15"/>
  <c r="E30" i="13"/>
  <c r="E77" i="12" s="1"/>
  <c r="L115" i="12"/>
  <c r="L79" i="13"/>
  <c r="L30" i="13"/>
  <c r="L77" i="12" s="1"/>
  <c r="L93" i="15"/>
  <c r="K93" i="15"/>
  <c r="K30" i="13"/>
  <c r="K77" i="12" s="1"/>
  <c r="C19" i="12"/>
  <c r="F6" i="15"/>
  <c r="G6" i="15" s="1"/>
  <c r="H6" i="15" s="1"/>
  <c r="F5" i="15"/>
  <c r="G5" i="15" s="1"/>
  <c r="H5" i="15" s="1"/>
  <c r="I5" i="15" s="1"/>
  <c r="J5" i="15" s="1"/>
  <c r="K5" i="15" s="1"/>
  <c r="L5" i="15" s="1"/>
  <c r="M5" i="15" s="1"/>
  <c r="E7" i="15"/>
  <c r="E10" i="15" l="1"/>
  <c r="E13" i="15" s="1"/>
  <c r="E23" i="15" s="1"/>
  <c r="E24" i="15" s="1"/>
  <c r="E6" i="13" s="1"/>
  <c r="F7" i="15"/>
  <c r="I6" i="15"/>
  <c r="H7" i="15"/>
  <c r="G7" i="15"/>
  <c r="E53" i="12" l="1"/>
  <c r="G10" i="15"/>
  <c r="G13" i="15" s="1"/>
  <c r="G23" i="15" s="1"/>
  <c r="G24" i="15" s="1"/>
  <c r="G6" i="13" s="1"/>
  <c r="H10" i="15"/>
  <c r="H13" i="15" s="1"/>
  <c r="H23" i="15" s="1"/>
  <c r="H24" i="15" s="1"/>
  <c r="H6" i="13" s="1"/>
  <c r="F10" i="15"/>
  <c r="F13" i="15" s="1"/>
  <c r="F23" i="15" s="1"/>
  <c r="F24" i="15" s="1"/>
  <c r="F6" i="13" s="1"/>
  <c r="I7" i="15"/>
  <c r="J6" i="15"/>
  <c r="F53" i="12" l="1"/>
  <c r="H53" i="12"/>
  <c r="G53" i="12"/>
  <c r="I10" i="15"/>
  <c r="I13" i="15" s="1"/>
  <c r="I23" i="15" s="1"/>
  <c r="I24" i="15" s="1"/>
  <c r="I6" i="13" s="1"/>
  <c r="J7" i="15"/>
  <c r="K6" i="15"/>
  <c r="I53" i="12" l="1"/>
  <c r="J10" i="15"/>
  <c r="J13" i="15" s="1"/>
  <c r="J23" i="15" s="1"/>
  <c r="J24" i="15" s="1"/>
  <c r="J6" i="13" s="1"/>
  <c r="K7" i="15"/>
  <c r="L6" i="15"/>
  <c r="J53" i="12" l="1"/>
  <c r="K10" i="15"/>
  <c r="K13" i="15" s="1"/>
  <c r="K23" i="15" s="1"/>
  <c r="K24" i="15" s="1"/>
  <c r="K6" i="13" s="1"/>
  <c r="L7" i="15"/>
  <c r="M6" i="15"/>
  <c r="M7" i="15" s="1"/>
  <c r="K53" i="12" l="1"/>
  <c r="L10" i="15"/>
  <c r="L13" i="15" s="1"/>
  <c r="L23" i="15" s="1"/>
  <c r="L24" i="15" s="1"/>
  <c r="L6" i="13" s="1"/>
  <c r="M10" i="15"/>
  <c r="M13" i="15" s="1"/>
  <c r="M23" i="15" s="1"/>
  <c r="M24" i="15" s="1"/>
  <c r="M6" i="13" s="1"/>
  <c r="D66" i="13"/>
  <c r="E66" i="13"/>
  <c r="F66" i="13"/>
  <c r="F81" i="13" s="1"/>
  <c r="G66" i="13"/>
  <c r="G81" i="13" s="1"/>
  <c r="H66" i="13"/>
  <c r="I66" i="13"/>
  <c r="J66" i="13"/>
  <c r="J81" i="13" s="1"/>
  <c r="K66" i="13"/>
  <c r="K81" i="13" s="1"/>
  <c r="L66" i="13"/>
  <c r="L81" i="13" s="1"/>
  <c r="M66" i="13"/>
  <c r="M81" i="13" s="1"/>
  <c r="D79" i="13"/>
  <c r="D81" i="13"/>
  <c r="D88" i="13"/>
  <c r="E88" i="13"/>
  <c r="F88" i="13"/>
  <c r="G88" i="13"/>
  <c r="H88" i="13"/>
  <c r="I88" i="13"/>
  <c r="J88" i="13"/>
  <c r="K88" i="13"/>
  <c r="L88" i="13"/>
  <c r="M88" i="13"/>
  <c r="D108" i="13"/>
  <c r="E108" i="13"/>
  <c r="F108" i="13"/>
  <c r="G108" i="13"/>
  <c r="H108" i="13"/>
  <c r="I108" i="13"/>
  <c r="J108" i="13"/>
  <c r="K108" i="13"/>
  <c r="L108" i="13"/>
  <c r="M108" i="13"/>
  <c r="D118" i="13"/>
  <c r="E118" i="13"/>
  <c r="F118" i="13"/>
  <c r="G118" i="13"/>
  <c r="H118" i="13"/>
  <c r="I118" i="13"/>
  <c r="J118" i="13"/>
  <c r="K118" i="13"/>
  <c r="L118" i="13"/>
  <c r="M118" i="13"/>
  <c r="D120" i="13"/>
  <c r="C118" i="13"/>
  <c r="C108" i="13"/>
  <c r="C88" i="13"/>
  <c r="C79" i="13"/>
  <c r="C66" i="13"/>
  <c r="M53" i="12" l="1"/>
  <c r="L53" i="12"/>
  <c r="L120" i="13"/>
  <c r="I81" i="13"/>
  <c r="H81" i="13"/>
  <c r="E81" i="13"/>
  <c r="M120" i="13"/>
  <c r="E120" i="13"/>
  <c r="J120" i="13"/>
  <c r="G120" i="13"/>
  <c r="F120" i="13"/>
  <c r="K120" i="13"/>
  <c r="I120" i="13"/>
  <c r="H120" i="13"/>
  <c r="C120" i="13"/>
  <c r="C81" i="13"/>
  <c r="C49" i="13" l="1"/>
  <c r="D47" i="13"/>
  <c r="D49" i="13" s="1"/>
  <c r="E47" i="13"/>
  <c r="F47" i="13"/>
  <c r="G47" i="13"/>
  <c r="H47" i="13"/>
  <c r="I47" i="13"/>
  <c r="J47" i="13"/>
  <c r="K47" i="13"/>
  <c r="L47" i="13"/>
  <c r="M47" i="13"/>
  <c r="C47" i="13"/>
  <c r="D33" i="13"/>
  <c r="E33" i="13"/>
  <c r="F33" i="13"/>
  <c r="G33" i="13"/>
  <c r="H33" i="13"/>
  <c r="I33" i="13"/>
  <c r="J33" i="13"/>
  <c r="K33" i="13"/>
  <c r="L33" i="13"/>
  <c r="M33" i="13"/>
  <c r="C33" i="13"/>
  <c r="M17" i="13"/>
  <c r="L17" i="13"/>
  <c r="K17" i="13"/>
  <c r="J17" i="13"/>
  <c r="I17" i="13"/>
  <c r="H17" i="13"/>
  <c r="G17" i="13"/>
  <c r="F17" i="13"/>
  <c r="E17" i="13"/>
  <c r="D17" i="13"/>
  <c r="C17" i="13"/>
  <c r="M164" i="12"/>
  <c r="L164" i="12"/>
  <c r="K164" i="12"/>
  <c r="J164" i="12"/>
  <c r="I164" i="12"/>
  <c r="H164" i="12"/>
  <c r="G164" i="12"/>
  <c r="F164" i="12"/>
  <c r="E164" i="12"/>
  <c r="D164" i="12"/>
  <c r="C164" i="12"/>
  <c r="O163" i="12"/>
  <c r="O162" i="12"/>
  <c r="O161" i="12"/>
  <c r="O160" i="12"/>
  <c r="O159" i="12"/>
  <c r="O158" i="12"/>
  <c r="O157" i="12"/>
  <c r="M154" i="12"/>
  <c r="L154" i="12"/>
  <c r="K154" i="12"/>
  <c r="J154" i="12"/>
  <c r="I154" i="12"/>
  <c r="H154" i="12"/>
  <c r="G154" i="12"/>
  <c r="F154" i="12"/>
  <c r="E154" i="12"/>
  <c r="D154" i="12"/>
  <c r="C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M134" i="12"/>
  <c r="L134" i="12"/>
  <c r="K134" i="12"/>
  <c r="J134" i="12"/>
  <c r="I134" i="12"/>
  <c r="H134" i="12"/>
  <c r="G134" i="12"/>
  <c r="F134" i="12"/>
  <c r="E134" i="12"/>
  <c r="D134" i="12"/>
  <c r="C134" i="12"/>
  <c r="O133" i="12"/>
  <c r="O132" i="12"/>
  <c r="O131" i="12"/>
  <c r="O130" i="12"/>
  <c r="M125" i="12"/>
  <c r="L125" i="12"/>
  <c r="K125" i="12"/>
  <c r="J125" i="12"/>
  <c r="I125" i="12"/>
  <c r="H125" i="12"/>
  <c r="G125" i="12"/>
  <c r="F125" i="12"/>
  <c r="E125" i="12"/>
  <c r="D125" i="12"/>
  <c r="C125" i="12"/>
  <c r="C38" i="12" s="1"/>
  <c r="O124" i="12"/>
  <c r="O123" i="12"/>
  <c r="O122" i="12"/>
  <c r="O121" i="12"/>
  <c r="O120" i="12"/>
  <c r="O119" i="12"/>
  <c r="O118" i="12"/>
  <c r="O117" i="12"/>
  <c r="O116" i="12"/>
  <c r="O115" i="12"/>
  <c r="M112" i="12"/>
  <c r="L112" i="12"/>
  <c r="K112" i="12"/>
  <c r="J112" i="12"/>
  <c r="I112" i="12"/>
  <c r="H112" i="12"/>
  <c r="G112" i="12"/>
  <c r="F112" i="12"/>
  <c r="E112" i="12"/>
  <c r="D112" i="12"/>
  <c r="D166" i="12" s="1"/>
  <c r="C112" i="12"/>
  <c r="C37" i="12" s="1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M94" i="12"/>
  <c r="O94" i="12" s="1"/>
  <c r="L94" i="12"/>
  <c r="K94" i="12"/>
  <c r="J94" i="12"/>
  <c r="J31" i="12" s="1"/>
  <c r="I94" i="12"/>
  <c r="H94" i="12"/>
  <c r="G94" i="12"/>
  <c r="F94" i="12"/>
  <c r="E94" i="12"/>
  <c r="E31" i="12" s="1"/>
  <c r="D94" i="12"/>
  <c r="O93" i="12"/>
  <c r="O92" i="12"/>
  <c r="O91" i="12"/>
  <c r="O90" i="12"/>
  <c r="O89" i="12"/>
  <c r="O88" i="12"/>
  <c r="O87" i="12"/>
  <c r="O86" i="12"/>
  <c r="O85" i="12"/>
  <c r="O84" i="12"/>
  <c r="O83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M64" i="12"/>
  <c r="L64" i="12"/>
  <c r="K64" i="12"/>
  <c r="J64" i="12"/>
  <c r="I64" i="12"/>
  <c r="H64" i="12"/>
  <c r="G64" i="12"/>
  <c r="F64" i="12"/>
  <c r="E64" i="12"/>
  <c r="D64" i="12"/>
  <c r="C64" i="12"/>
  <c r="C96" i="12" s="1"/>
  <c r="O63" i="12"/>
  <c r="O62" i="12"/>
  <c r="O61" i="12"/>
  <c r="O60" i="12"/>
  <c r="O59" i="12"/>
  <c r="O58" i="12"/>
  <c r="O57" i="12"/>
  <c r="O56" i="12"/>
  <c r="O55" i="12"/>
  <c r="O54" i="12"/>
  <c r="O53" i="12"/>
  <c r="M40" i="12"/>
  <c r="O40" i="12" s="1"/>
  <c r="L40" i="12"/>
  <c r="K40" i="12"/>
  <c r="J40" i="12"/>
  <c r="I40" i="12"/>
  <c r="H40" i="12"/>
  <c r="G40" i="12"/>
  <c r="F40" i="12"/>
  <c r="E40" i="12"/>
  <c r="D40" i="12"/>
  <c r="C40" i="12"/>
  <c r="M39" i="12"/>
  <c r="L39" i="12"/>
  <c r="K39" i="12"/>
  <c r="J39" i="12"/>
  <c r="I39" i="12"/>
  <c r="H39" i="12"/>
  <c r="G39" i="12"/>
  <c r="F39" i="12"/>
  <c r="E39" i="12"/>
  <c r="D39" i="12"/>
  <c r="C39" i="12"/>
  <c r="L38" i="12"/>
  <c r="K38" i="12"/>
  <c r="D38" i="12"/>
  <c r="I37" i="12"/>
  <c r="G37" i="12"/>
  <c r="D37" i="12"/>
  <c r="O32" i="12"/>
  <c r="L31" i="12"/>
  <c r="K31" i="12"/>
  <c r="I31" i="12"/>
  <c r="H31" i="12"/>
  <c r="G31" i="12"/>
  <c r="F31" i="12"/>
  <c r="D31" i="12"/>
  <c r="C31" i="12"/>
  <c r="M28" i="12"/>
  <c r="L28" i="12"/>
  <c r="K28" i="12"/>
  <c r="J28" i="12"/>
  <c r="I28" i="12"/>
  <c r="H28" i="12"/>
  <c r="G28" i="12"/>
  <c r="F28" i="12"/>
  <c r="E28" i="12"/>
  <c r="D28" i="12"/>
  <c r="C28" i="12"/>
  <c r="M27" i="12"/>
  <c r="L27" i="12"/>
  <c r="K27" i="12"/>
  <c r="J27" i="12"/>
  <c r="I27" i="12"/>
  <c r="H27" i="12"/>
  <c r="G27" i="12"/>
  <c r="F27" i="12"/>
  <c r="E27" i="12"/>
  <c r="D27" i="12"/>
  <c r="C27" i="12"/>
  <c r="M26" i="12"/>
  <c r="L26" i="12"/>
  <c r="K26" i="12"/>
  <c r="J26" i="12"/>
  <c r="I26" i="12"/>
  <c r="H26" i="12"/>
  <c r="G26" i="12"/>
  <c r="F26" i="12"/>
  <c r="E26" i="12"/>
  <c r="D26" i="12"/>
  <c r="C26" i="12"/>
  <c r="M25" i="12"/>
  <c r="L25" i="12"/>
  <c r="K25" i="12"/>
  <c r="J25" i="12"/>
  <c r="I25" i="12"/>
  <c r="H25" i="12"/>
  <c r="G25" i="12"/>
  <c r="F25" i="12"/>
  <c r="E25" i="12"/>
  <c r="D25" i="12"/>
  <c r="C25" i="12"/>
  <c r="M22" i="12"/>
  <c r="L22" i="12"/>
  <c r="K22" i="12"/>
  <c r="J22" i="12"/>
  <c r="I22" i="12"/>
  <c r="H22" i="12"/>
  <c r="G22" i="12"/>
  <c r="F22" i="12"/>
  <c r="E22" i="12"/>
  <c r="D22" i="12"/>
  <c r="C22" i="12"/>
  <c r="M21" i="12"/>
  <c r="O21" i="12" s="1"/>
  <c r="L21" i="12"/>
  <c r="K21" i="12"/>
  <c r="J21" i="12"/>
  <c r="I21" i="12"/>
  <c r="H21" i="12"/>
  <c r="G21" i="12"/>
  <c r="F21" i="12"/>
  <c r="E21" i="12"/>
  <c r="D21" i="12"/>
  <c r="C21" i="12"/>
  <c r="M20" i="12"/>
  <c r="L20" i="12"/>
  <c r="K20" i="12"/>
  <c r="J20" i="12"/>
  <c r="I20" i="12"/>
  <c r="H20" i="12"/>
  <c r="G20" i="12"/>
  <c r="F20" i="12"/>
  <c r="E20" i="12"/>
  <c r="D20" i="12"/>
  <c r="C20" i="12"/>
  <c r="M19" i="12"/>
  <c r="O19" i="12" s="1"/>
  <c r="L19" i="12"/>
  <c r="K19" i="12"/>
  <c r="J19" i="12"/>
  <c r="I19" i="12"/>
  <c r="H19" i="12"/>
  <c r="G19" i="12"/>
  <c r="F19" i="12"/>
  <c r="E19" i="12"/>
  <c r="D19" i="12"/>
  <c r="D23" i="12" s="1"/>
  <c r="K96" i="12" l="1"/>
  <c r="O22" i="12"/>
  <c r="F96" i="12"/>
  <c r="O27" i="12"/>
  <c r="K37" i="12"/>
  <c r="L166" i="12"/>
  <c r="G38" i="12"/>
  <c r="H38" i="12"/>
  <c r="F37" i="12"/>
  <c r="I38" i="12"/>
  <c r="M38" i="12"/>
  <c r="F38" i="12"/>
  <c r="O80" i="12"/>
  <c r="E38" i="12"/>
  <c r="E127" i="12"/>
  <c r="M127" i="12"/>
  <c r="G96" i="12"/>
  <c r="G49" i="13"/>
  <c r="J49" i="13"/>
  <c r="H96" i="12"/>
  <c r="L23" i="12"/>
  <c r="F23" i="12"/>
  <c r="G23" i="12"/>
  <c r="I96" i="12"/>
  <c r="J127" i="12"/>
  <c r="H127" i="12"/>
  <c r="F49" i="13"/>
  <c r="G127" i="12"/>
  <c r="L37" i="12"/>
  <c r="I23" i="12"/>
  <c r="M37" i="12"/>
  <c r="K49" i="13"/>
  <c r="E37" i="12"/>
  <c r="M49" i="13"/>
  <c r="I49" i="13"/>
  <c r="H29" i="12"/>
  <c r="L49" i="13"/>
  <c r="O164" i="12"/>
  <c r="O154" i="12"/>
  <c r="O134" i="12"/>
  <c r="M166" i="12"/>
  <c r="E166" i="12"/>
  <c r="O39" i="12"/>
  <c r="I166" i="12"/>
  <c r="O125" i="12"/>
  <c r="J37" i="12"/>
  <c r="D41" i="12"/>
  <c r="D42" i="12" s="1"/>
  <c r="D43" i="12" s="1"/>
  <c r="I127" i="12"/>
  <c r="J166" i="12"/>
  <c r="M31" i="12"/>
  <c r="O31" i="12" s="1"/>
  <c r="J96" i="12"/>
  <c r="E96" i="12"/>
  <c r="M96" i="12"/>
  <c r="G29" i="12"/>
  <c r="E29" i="12"/>
  <c r="O25" i="12"/>
  <c r="F29" i="12"/>
  <c r="O28" i="12"/>
  <c r="D24" i="12"/>
  <c r="H23" i="12"/>
  <c r="O20" i="12"/>
  <c r="D96" i="12"/>
  <c r="D168" i="12" s="1"/>
  <c r="D170" i="12" s="1"/>
  <c r="L96" i="12"/>
  <c r="E23" i="12"/>
  <c r="O64" i="12"/>
  <c r="E49" i="13"/>
  <c r="H49" i="13"/>
  <c r="I29" i="12"/>
  <c r="F166" i="12"/>
  <c r="J23" i="12"/>
  <c r="O26" i="12"/>
  <c r="J29" i="12"/>
  <c r="J38" i="12"/>
  <c r="C127" i="12"/>
  <c r="K127" i="12"/>
  <c r="G166" i="12"/>
  <c r="C23" i="12"/>
  <c r="C24" i="12" s="1"/>
  <c r="K23" i="12"/>
  <c r="C29" i="12"/>
  <c r="C30" i="12" s="1"/>
  <c r="K29" i="12"/>
  <c r="O112" i="12"/>
  <c r="D127" i="12"/>
  <c r="L127" i="12"/>
  <c r="H166" i="12"/>
  <c r="D29" i="12"/>
  <c r="D30" i="12" s="1"/>
  <c r="D33" i="12" s="1"/>
  <c r="L29" i="12"/>
  <c r="H37" i="12"/>
  <c r="F127" i="12"/>
  <c r="M23" i="12"/>
  <c r="M29" i="12"/>
  <c r="C166" i="12"/>
  <c r="C41" i="12" s="1"/>
  <c r="C42" i="12" s="1"/>
  <c r="C43" i="12" s="1"/>
  <c r="K166" i="12"/>
  <c r="E24" i="12" l="1"/>
  <c r="K24" i="12"/>
  <c r="J24" i="12"/>
  <c r="G24" i="12"/>
  <c r="I24" i="12"/>
  <c r="F24" i="12"/>
  <c r="F33" i="12" s="1"/>
  <c r="H24" i="12"/>
  <c r="L24" i="12"/>
  <c r="O23" i="12"/>
  <c r="F41" i="12"/>
  <c r="I41" i="12"/>
  <c r="L41" i="12"/>
  <c r="I30" i="12"/>
  <c r="O127" i="12"/>
  <c r="K41" i="12"/>
  <c r="G41" i="12"/>
  <c r="J30" i="12"/>
  <c r="L30" i="12"/>
  <c r="G30" i="12"/>
  <c r="O37" i="12"/>
  <c r="O96" i="12"/>
  <c r="H30" i="12"/>
  <c r="K30" i="12"/>
  <c r="F30" i="12"/>
  <c r="L168" i="12"/>
  <c r="O38" i="12"/>
  <c r="E30" i="12"/>
  <c r="E33" i="12" s="1"/>
  <c r="H168" i="12"/>
  <c r="M41" i="12"/>
  <c r="E41" i="12"/>
  <c r="J168" i="12"/>
  <c r="E168" i="12"/>
  <c r="I168" i="12"/>
  <c r="M168" i="12"/>
  <c r="J41" i="12"/>
  <c r="J33" i="12"/>
  <c r="O29" i="12"/>
  <c r="K33" i="12"/>
  <c r="D34" i="12"/>
  <c r="D45" i="12"/>
  <c r="D48" i="12" s="1"/>
  <c r="C33" i="12"/>
  <c r="K168" i="12"/>
  <c r="M24" i="12"/>
  <c r="C168" i="12"/>
  <c r="M30" i="12"/>
  <c r="F168" i="12"/>
  <c r="G168" i="12"/>
  <c r="H41" i="12"/>
  <c r="O166" i="12"/>
  <c r="G33" i="12" l="1"/>
  <c r="L33" i="12"/>
  <c r="L34" i="12" s="1"/>
  <c r="F34" i="12"/>
  <c r="H42" i="12"/>
  <c r="J42" i="12"/>
  <c r="M42" i="12"/>
  <c r="M43" i="12" s="1"/>
  <c r="L42" i="12"/>
  <c r="L45" i="12" s="1"/>
  <c r="I33" i="12"/>
  <c r="I34" i="12" s="1"/>
  <c r="G34" i="12"/>
  <c r="G42" i="12"/>
  <c r="G45" i="12" s="1"/>
  <c r="H33" i="12"/>
  <c r="I42" i="12"/>
  <c r="K42" i="12"/>
  <c r="J34" i="12"/>
  <c r="O30" i="12"/>
  <c r="F42" i="12"/>
  <c r="E42" i="12"/>
  <c r="E45" i="12" s="1"/>
  <c r="E34" i="12"/>
  <c r="E170" i="12"/>
  <c r="O41" i="12"/>
  <c r="O168" i="12"/>
  <c r="K34" i="12"/>
  <c r="M33" i="12"/>
  <c r="O24" i="12"/>
  <c r="C34" i="12"/>
  <c r="C45" i="12"/>
  <c r="I45" i="12" l="1"/>
  <c r="H45" i="12"/>
  <c r="J45" i="12"/>
  <c r="F170" i="12"/>
  <c r="G170" i="12" s="1"/>
  <c r="H34" i="12"/>
  <c r="I48" i="12"/>
  <c r="J48" i="12"/>
  <c r="L48" i="12"/>
  <c r="O42" i="12"/>
  <c r="J43" i="12"/>
  <c r="G43" i="12"/>
  <c r="G48" i="12"/>
  <c r="K43" i="12"/>
  <c r="F43" i="12"/>
  <c r="F45" i="12"/>
  <c r="K45" i="12"/>
  <c r="I43" i="12"/>
  <c r="H43" i="12"/>
  <c r="H48" i="12"/>
  <c r="L43" i="12"/>
  <c r="E48" i="12"/>
  <c r="E43" i="12"/>
  <c r="C47" i="12"/>
  <c r="C48" i="12"/>
  <c r="M34" i="12"/>
  <c r="M45" i="12"/>
  <c r="O33" i="12"/>
  <c r="K48" i="12" l="1"/>
  <c r="F48" i="12"/>
  <c r="H170" i="12"/>
  <c r="O45" i="12"/>
  <c r="M48" i="12"/>
  <c r="D47" i="12"/>
  <c r="C49" i="12"/>
  <c r="I170" i="12" l="1"/>
  <c r="E47" i="12"/>
  <c r="D49" i="12"/>
  <c r="J170" i="12" l="1"/>
  <c r="E49" i="12"/>
  <c r="F47" i="12"/>
  <c r="K170" i="12" l="1"/>
  <c r="F49" i="12"/>
  <c r="G47" i="12"/>
  <c r="L170" i="12" l="1"/>
  <c r="H47" i="12"/>
  <c r="G49" i="12"/>
  <c r="M170" i="12" l="1"/>
  <c r="I47" i="12"/>
  <c r="H49" i="12"/>
  <c r="O170" i="12" l="1"/>
  <c r="J47" i="12"/>
  <c r="I49" i="12"/>
  <c r="K47" i="12" l="1"/>
  <c r="J49" i="12"/>
  <c r="L47" i="12" l="1"/>
  <c r="K49" i="12"/>
  <c r="M47" i="12" l="1"/>
  <c r="L49" i="12"/>
  <c r="M49" i="12" l="1"/>
  <c r="O47" i="12"/>
  <c r="M96" i="11" l="1"/>
  <c r="L96" i="11"/>
  <c r="K96" i="11"/>
  <c r="J96" i="11"/>
  <c r="I96" i="11"/>
  <c r="H96" i="11"/>
  <c r="G96" i="11"/>
  <c r="F96" i="11"/>
  <c r="E96" i="11"/>
  <c r="D96" i="11"/>
  <c r="C96" i="11"/>
  <c r="M164" i="11"/>
  <c r="O164" i="11" s="1"/>
  <c r="L164" i="11"/>
  <c r="K164" i="11"/>
  <c r="J164" i="11"/>
  <c r="I164" i="11"/>
  <c r="H164" i="11"/>
  <c r="G164" i="11"/>
  <c r="F164" i="11"/>
  <c r="E164" i="11"/>
  <c r="D164" i="11"/>
  <c r="C164" i="11"/>
  <c r="O163" i="11"/>
  <c r="O162" i="11"/>
  <c r="O161" i="11"/>
  <c r="O160" i="11"/>
  <c r="O159" i="11"/>
  <c r="O158" i="11"/>
  <c r="O157" i="11"/>
  <c r="M154" i="11"/>
  <c r="L154" i="11"/>
  <c r="K154" i="11"/>
  <c r="J154" i="11"/>
  <c r="I154" i="11"/>
  <c r="H154" i="11"/>
  <c r="G154" i="11"/>
  <c r="F154" i="11"/>
  <c r="E154" i="11"/>
  <c r="D154" i="11"/>
  <c r="C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M134" i="11"/>
  <c r="L134" i="11"/>
  <c r="K134" i="11"/>
  <c r="J134" i="11"/>
  <c r="I134" i="11"/>
  <c r="H134" i="11"/>
  <c r="G134" i="11"/>
  <c r="F134" i="11"/>
  <c r="E134" i="11"/>
  <c r="D134" i="11"/>
  <c r="C134" i="11"/>
  <c r="O134" i="11" s="1"/>
  <c r="O133" i="11"/>
  <c r="O132" i="11"/>
  <c r="O131" i="11"/>
  <c r="O130" i="11"/>
  <c r="M125" i="11"/>
  <c r="L125" i="11"/>
  <c r="K125" i="11"/>
  <c r="J125" i="11"/>
  <c r="I125" i="11"/>
  <c r="H125" i="11"/>
  <c r="H38" i="11" s="1"/>
  <c r="G125" i="11"/>
  <c r="F125" i="11"/>
  <c r="F38" i="11" s="1"/>
  <c r="E125" i="11"/>
  <c r="E38" i="11" s="1"/>
  <c r="D125" i="11"/>
  <c r="D38" i="11" s="1"/>
  <c r="C125" i="11"/>
  <c r="O124" i="11"/>
  <c r="O123" i="11"/>
  <c r="O122" i="11"/>
  <c r="O121" i="11"/>
  <c r="O120" i="11"/>
  <c r="O119" i="11"/>
  <c r="O118" i="11"/>
  <c r="O117" i="11"/>
  <c r="O116" i="11"/>
  <c r="O115" i="11"/>
  <c r="M112" i="11"/>
  <c r="L112" i="11"/>
  <c r="L166" i="11" s="1"/>
  <c r="K112" i="11"/>
  <c r="K166" i="11" s="1"/>
  <c r="J112" i="11"/>
  <c r="J127" i="11" s="1"/>
  <c r="I112" i="11"/>
  <c r="I127" i="11" s="1"/>
  <c r="H112" i="11"/>
  <c r="G112" i="11"/>
  <c r="G127" i="11" s="1"/>
  <c r="F112" i="11"/>
  <c r="E112" i="11"/>
  <c r="D112" i="11"/>
  <c r="D166" i="11" s="1"/>
  <c r="C112" i="11"/>
  <c r="C166" i="11" s="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M94" i="11"/>
  <c r="M31" i="11" s="1"/>
  <c r="L94" i="11"/>
  <c r="L31" i="11" s="1"/>
  <c r="K94" i="11"/>
  <c r="K31" i="11" s="1"/>
  <c r="J94" i="11"/>
  <c r="I94" i="11"/>
  <c r="H94" i="11"/>
  <c r="G94" i="11"/>
  <c r="F94" i="11"/>
  <c r="E94" i="11"/>
  <c r="E31" i="11" s="1"/>
  <c r="D94" i="11"/>
  <c r="D31" i="11" s="1"/>
  <c r="C94" i="11"/>
  <c r="C31" i="11" s="1"/>
  <c r="O93" i="11"/>
  <c r="O92" i="11"/>
  <c r="O91" i="11"/>
  <c r="O90" i="11"/>
  <c r="O89" i="11"/>
  <c r="O88" i="11"/>
  <c r="O87" i="11"/>
  <c r="O86" i="11"/>
  <c r="O85" i="11"/>
  <c r="O84" i="11"/>
  <c r="O83" i="11"/>
  <c r="M80" i="11"/>
  <c r="L80" i="11"/>
  <c r="K80" i="11"/>
  <c r="J80" i="11"/>
  <c r="I80" i="11"/>
  <c r="H80" i="11"/>
  <c r="G80" i="11"/>
  <c r="F80" i="11"/>
  <c r="E80" i="11"/>
  <c r="D80" i="11"/>
  <c r="C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M64" i="11"/>
  <c r="L64" i="11"/>
  <c r="K64" i="11"/>
  <c r="J64" i="11"/>
  <c r="I64" i="11"/>
  <c r="H64" i="11"/>
  <c r="G64" i="11"/>
  <c r="F64" i="11"/>
  <c r="E64" i="11"/>
  <c r="D64" i="11"/>
  <c r="C64" i="11"/>
  <c r="O63" i="11"/>
  <c r="O62" i="11"/>
  <c r="O61" i="11"/>
  <c r="O60" i="11"/>
  <c r="O59" i="11"/>
  <c r="O58" i="11"/>
  <c r="O57" i="11"/>
  <c r="O56" i="11"/>
  <c r="O55" i="11"/>
  <c r="O54" i="11"/>
  <c r="O53" i="11"/>
  <c r="M40" i="11"/>
  <c r="O40" i="11" s="1"/>
  <c r="L40" i="11"/>
  <c r="K40" i="11"/>
  <c r="J40" i="11"/>
  <c r="I40" i="11"/>
  <c r="H40" i="11"/>
  <c r="G40" i="11"/>
  <c r="F40" i="11"/>
  <c r="E40" i="11"/>
  <c r="D40" i="11"/>
  <c r="C40" i="11"/>
  <c r="M39" i="11"/>
  <c r="L39" i="11"/>
  <c r="K39" i="11"/>
  <c r="J39" i="11"/>
  <c r="I39" i="11"/>
  <c r="H39" i="11"/>
  <c r="G39" i="11"/>
  <c r="F39" i="11"/>
  <c r="E39" i="11"/>
  <c r="D39" i="11"/>
  <c r="C39" i="11"/>
  <c r="M38" i="11"/>
  <c r="J38" i="11"/>
  <c r="I38" i="11"/>
  <c r="G38" i="11"/>
  <c r="L37" i="11"/>
  <c r="K37" i="11"/>
  <c r="J37" i="11"/>
  <c r="I37" i="11"/>
  <c r="H37" i="11"/>
  <c r="G37" i="11"/>
  <c r="D37" i="11"/>
  <c r="J31" i="11"/>
  <c r="I31" i="11"/>
  <c r="H31" i="11"/>
  <c r="G31" i="11"/>
  <c r="F31" i="11"/>
  <c r="M28" i="11"/>
  <c r="L28" i="11"/>
  <c r="K28" i="11"/>
  <c r="J28" i="11"/>
  <c r="I28" i="11"/>
  <c r="H28" i="11"/>
  <c r="G28" i="11"/>
  <c r="F28" i="11"/>
  <c r="E28" i="11"/>
  <c r="D28" i="11"/>
  <c r="C28" i="11"/>
  <c r="O28" i="11" s="1"/>
  <c r="M27" i="11"/>
  <c r="L27" i="11"/>
  <c r="K27" i="11"/>
  <c r="J27" i="11"/>
  <c r="I27" i="11"/>
  <c r="H27" i="11"/>
  <c r="G27" i="11"/>
  <c r="F27" i="11"/>
  <c r="E27" i="11"/>
  <c r="D27" i="11"/>
  <c r="C27" i="11"/>
  <c r="O27" i="11" s="1"/>
  <c r="M26" i="11"/>
  <c r="L26" i="11"/>
  <c r="K26" i="11"/>
  <c r="J26" i="11"/>
  <c r="I26" i="11"/>
  <c r="H26" i="11"/>
  <c r="G26" i="11"/>
  <c r="F26" i="11"/>
  <c r="E26" i="11"/>
  <c r="D26" i="11"/>
  <c r="C26" i="11"/>
  <c r="M25" i="11"/>
  <c r="L25" i="11"/>
  <c r="K25" i="11"/>
  <c r="J25" i="11"/>
  <c r="I25" i="11"/>
  <c r="H25" i="11"/>
  <c r="G25" i="11"/>
  <c r="F25" i="11"/>
  <c r="E25" i="11"/>
  <c r="D25" i="11"/>
  <c r="C25" i="11"/>
  <c r="M22" i="11"/>
  <c r="L22" i="11"/>
  <c r="K22" i="11"/>
  <c r="J22" i="11"/>
  <c r="I22" i="11"/>
  <c r="H22" i="11"/>
  <c r="G22" i="11"/>
  <c r="F22" i="11"/>
  <c r="E22" i="11"/>
  <c r="D22" i="11"/>
  <c r="C22" i="11"/>
  <c r="M21" i="11"/>
  <c r="L21" i="11"/>
  <c r="K21" i="11"/>
  <c r="J21" i="11"/>
  <c r="I21" i="11"/>
  <c r="H21" i="11"/>
  <c r="G21" i="11"/>
  <c r="F21" i="11"/>
  <c r="E21" i="11"/>
  <c r="D21" i="11"/>
  <c r="C21" i="11"/>
  <c r="M20" i="11"/>
  <c r="L20" i="11"/>
  <c r="K20" i="11"/>
  <c r="J20" i="11"/>
  <c r="I20" i="11"/>
  <c r="H20" i="11"/>
  <c r="G20" i="11"/>
  <c r="F20" i="11"/>
  <c r="E20" i="11"/>
  <c r="D20" i="11"/>
  <c r="C20" i="11"/>
  <c r="M19" i="11"/>
  <c r="L19" i="11"/>
  <c r="K19" i="11"/>
  <c r="J19" i="11"/>
  <c r="I19" i="11"/>
  <c r="H19" i="11"/>
  <c r="G19" i="11"/>
  <c r="F19" i="11"/>
  <c r="E19" i="11"/>
  <c r="D19" i="11"/>
  <c r="C19" i="11"/>
  <c r="C37" i="11" l="1"/>
  <c r="O39" i="11"/>
  <c r="E166" i="11"/>
  <c r="M166" i="11"/>
  <c r="O154" i="11"/>
  <c r="O21" i="11"/>
  <c r="F166" i="11"/>
  <c r="I29" i="11"/>
  <c r="I30" i="11" s="1"/>
  <c r="O19" i="11"/>
  <c r="O22" i="11"/>
  <c r="H29" i="11"/>
  <c r="O25" i="11"/>
  <c r="G29" i="11"/>
  <c r="G30" i="11" s="1"/>
  <c r="G166" i="11"/>
  <c r="G41" i="11" s="1"/>
  <c r="H23" i="11"/>
  <c r="H168" i="11"/>
  <c r="D41" i="11"/>
  <c r="H166" i="11"/>
  <c r="H41" i="11" s="1"/>
  <c r="O26" i="11"/>
  <c r="O31" i="11"/>
  <c r="D23" i="11"/>
  <c r="D24" i="11" s="1"/>
  <c r="L23" i="11"/>
  <c r="H127" i="11"/>
  <c r="C127" i="11"/>
  <c r="K127" i="11"/>
  <c r="G42" i="11"/>
  <c r="G43" i="11" s="1"/>
  <c r="E23" i="11"/>
  <c r="E24" i="11" s="1"/>
  <c r="M23" i="11"/>
  <c r="M24" i="11" s="1"/>
  <c r="O80" i="11"/>
  <c r="L127" i="11"/>
  <c r="O20" i="11"/>
  <c r="O32" i="11"/>
  <c r="K168" i="11"/>
  <c r="O125" i="11"/>
  <c r="O166" i="11"/>
  <c r="L24" i="11"/>
  <c r="H42" i="11"/>
  <c r="H43" i="11" s="1"/>
  <c r="F168" i="11"/>
  <c r="D42" i="11"/>
  <c r="D43" i="11" s="1"/>
  <c r="C168" i="11"/>
  <c r="O112" i="11"/>
  <c r="J23" i="11"/>
  <c r="J24" i="11" s="1"/>
  <c r="J29" i="11"/>
  <c r="J30" i="11" s="1"/>
  <c r="C38" i="11"/>
  <c r="O38" i="11" s="1"/>
  <c r="K38" i="11"/>
  <c r="K41" i="11" s="1"/>
  <c r="O64" i="11"/>
  <c r="O94" i="11"/>
  <c r="D168" i="11"/>
  <c r="L168" i="11"/>
  <c r="E127" i="11"/>
  <c r="M127" i="11"/>
  <c r="I166" i="11"/>
  <c r="I41" i="11" s="1"/>
  <c r="I42" i="11" s="1"/>
  <c r="I43" i="11" s="1"/>
  <c r="D127" i="11"/>
  <c r="C23" i="11"/>
  <c r="C24" i="11" s="1"/>
  <c r="K23" i="11"/>
  <c r="K24" i="11" s="1"/>
  <c r="K33" i="11" s="1"/>
  <c r="C29" i="11"/>
  <c r="K29" i="11"/>
  <c r="K30" i="11" s="1"/>
  <c r="C30" i="11"/>
  <c r="L38" i="11"/>
  <c r="E168" i="11"/>
  <c r="F127" i="11"/>
  <c r="J166" i="11"/>
  <c r="J41" i="11" s="1"/>
  <c r="J42" i="11" s="1"/>
  <c r="J43" i="11" s="1"/>
  <c r="H24" i="11"/>
  <c r="D29" i="11"/>
  <c r="D30" i="11" s="1"/>
  <c r="L29" i="11"/>
  <c r="L30" i="11" s="1"/>
  <c r="E37" i="11"/>
  <c r="E41" i="11" s="1"/>
  <c r="M37" i="11"/>
  <c r="M41" i="11" s="1"/>
  <c r="H30" i="11"/>
  <c r="I23" i="11"/>
  <c r="I24" i="11" s="1"/>
  <c r="E29" i="11"/>
  <c r="E30" i="11" s="1"/>
  <c r="M29" i="11"/>
  <c r="O29" i="11" s="1"/>
  <c r="F37" i="11"/>
  <c r="F41" i="11" s="1"/>
  <c r="F23" i="11"/>
  <c r="F24" i="11" s="1"/>
  <c r="F29" i="11"/>
  <c r="F30" i="11" s="1"/>
  <c r="G23" i="11"/>
  <c r="G24" i="11" s="1"/>
  <c r="G33" i="11" s="1"/>
  <c r="O127" i="11" l="1"/>
  <c r="M30" i="11"/>
  <c r="C41" i="11"/>
  <c r="O41" i="11" s="1"/>
  <c r="I33" i="11"/>
  <c r="I45" i="11" s="1"/>
  <c r="I48" i="11" s="1"/>
  <c r="H33" i="11"/>
  <c r="G168" i="11"/>
  <c r="E33" i="11"/>
  <c r="E34" i="11" s="1"/>
  <c r="F33" i="11"/>
  <c r="J33" i="11"/>
  <c r="I34" i="11"/>
  <c r="C33" i="11"/>
  <c r="O24" i="11"/>
  <c r="K34" i="11"/>
  <c r="L33" i="11"/>
  <c r="O30" i="11"/>
  <c r="D170" i="11"/>
  <c r="E170" i="11" s="1"/>
  <c r="F170" i="11" s="1"/>
  <c r="I168" i="11"/>
  <c r="K42" i="11"/>
  <c r="K43" i="11" s="1"/>
  <c r="H45" i="11"/>
  <c r="H48" i="11" s="1"/>
  <c r="H34" i="11"/>
  <c r="J168" i="11"/>
  <c r="C42" i="11"/>
  <c r="C43" i="11" s="1"/>
  <c r="L41" i="11"/>
  <c r="L42" i="11" s="1"/>
  <c r="L43" i="11" s="1"/>
  <c r="G34" i="11"/>
  <c r="G45" i="11"/>
  <c r="G48" i="11" s="1"/>
  <c r="O37" i="11"/>
  <c r="M42" i="11"/>
  <c r="M33" i="11"/>
  <c r="O23" i="11"/>
  <c r="M168" i="11"/>
  <c r="O168" i="11" s="1"/>
  <c r="O96" i="11"/>
  <c r="D33" i="11"/>
  <c r="F42" i="11"/>
  <c r="F43" i="11" s="1"/>
  <c r="E42" i="11"/>
  <c r="E43" i="11" s="1"/>
  <c r="G170" i="11" l="1"/>
  <c r="H170" i="11" s="1"/>
  <c r="I170" i="11" s="1"/>
  <c r="J170" i="11" s="1"/>
  <c r="K170" i="11" s="1"/>
  <c r="L170" i="11" s="1"/>
  <c r="M170" i="11" s="1"/>
  <c r="O170" i="11" s="1"/>
  <c r="D34" i="11"/>
  <c r="D45" i="11"/>
  <c r="D48" i="11" s="1"/>
  <c r="C45" i="11"/>
  <c r="C34" i="11"/>
  <c r="E45" i="11"/>
  <c r="E48" i="11" s="1"/>
  <c r="O33" i="11"/>
  <c r="M34" i="11"/>
  <c r="M45" i="11"/>
  <c r="L34" i="11"/>
  <c r="L45" i="11"/>
  <c r="L48" i="11" s="1"/>
  <c r="K45" i="11"/>
  <c r="K48" i="11" s="1"/>
  <c r="J34" i="11"/>
  <c r="J45" i="11"/>
  <c r="J48" i="11" s="1"/>
  <c r="O42" i="11"/>
  <c r="M43" i="11"/>
  <c r="F34" i="11"/>
  <c r="F45" i="11"/>
  <c r="F48" i="11" s="1"/>
  <c r="C48" i="11" l="1"/>
  <c r="C47" i="11"/>
  <c r="O45" i="11"/>
  <c r="M48" i="11"/>
  <c r="D47" i="11" l="1"/>
  <c r="C49" i="11"/>
  <c r="D49" i="11" l="1"/>
  <c r="E47" i="11"/>
  <c r="E49" i="11" l="1"/>
  <c r="F47" i="11"/>
  <c r="F49" i="11" l="1"/>
  <c r="G47" i="11"/>
  <c r="G49" i="11" l="1"/>
  <c r="H47" i="11"/>
  <c r="I47" i="11" l="1"/>
  <c r="H49" i="11"/>
  <c r="J47" i="11" l="1"/>
  <c r="I49" i="11"/>
  <c r="K47" i="11" l="1"/>
  <c r="J49" i="11"/>
  <c r="L47" i="11" l="1"/>
  <c r="K49" i="11"/>
  <c r="L49" i="11" l="1"/>
  <c r="M47" i="11"/>
  <c r="M49" i="11" l="1"/>
  <c r="O47" i="11"/>
</calcChain>
</file>

<file path=xl/sharedStrings.xml><?xml version="1.0" encoding="utf-8"?>
<sst xmlns="http://schemas.openxmlformats.org/spreadsheetml/2006/main" count="618" uniqueCount="201">
  <si>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</si>
  <si>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</si>
  <si>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</si>
  <si>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</si>
  <si>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</si>
  <si>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</si>
  <si>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</si>
  <si>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</si>
  <si>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</si>
  <si>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</si>
  <si>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</si>
  <si>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Budget</t>
  </si>
  <si>
    <t>Projected</t>
  </si>
  <si>
    <t>SUMMARY</t>
  </si>
  <si>
    <t>REVENUES</t>
  </si>
  <si>
    <t>Real Estate Taxes</t>
  </si>
  <si>
    <t>Real Estate Transfer Taxes</t>
  </si>
  <si>
    <t>Delinquent Real Estate Taxes</t>
  </si>
  <si>
    <t>Other Local Revenue</t>
  </si>
  <si>
    <t>Local Sources</t>
  </si>
  <si>
    <t>Basic Education Funding</t>
  </si>
  <si>
    <t>Special Education Funding</t>
  </si>
  <si>
    <t>State Reimbursements</t>
  </si>
  <si>
    <t>Other State Revenue</t>
  </si>
  <si>
    <t>State Sources</t>
  </si>
  <si>
    <t>Federal Sources</t>
  </si>
  <si>
    <t>Other Funding Sources</t>
  </si>
  <si>
    <t>Total Revenues</t>
  </si>
  <si>
    <t>Check</t>
  </si>
  <si>
    <t>EXPENDITURES</t>
  </si>
  <si>
    <t>Salaries</t>
  </si>
  <si>
    <t>Benefits</t>
  </si>
  <si>
    <t>Charter School Tuition</t>
  </si>
  <si>
    <t>Debt Service</t>
  </si>
  <si>
    <t>Other Expenditures</t>
  </si>
  <si>
    <t>Total Expenditures</t>
  </si>
  <si>
    <t>Operating Result</t>
  </si>
  <si>
    <t>Ending Fund Balance</t>
  </si>
  <si>
    <t>Fund Balance as % of Expenditures</t>
  </si>
  <si>
    <t>Earnings on Investments</t>
  </si>
  <si>
    <t>Federal Pass Through</t>
  </si>
  <si>
    <t>Rentals</t>
  </si>
  <si>
    <t>Tuition</t>
  </si>
  <si>
    <t>Other Local Revenues</t>
  </si>
  <si>
    <t>Local Sources Subtotal</t>
  </si>
  <si>
    <t>Tuition from Private Homes</t>
  </si>
  <si>
    <t>Transportation Subsidy</t>
  </si>
  <si>
    <t>PlanCon</t>
  </si>
  <si>
    <t>Property Tax Reduction</t>
  </si>
  <si>
    <t>State Sources Subtotal</t>
  </si>
  <si>
    <t>Title I</t>
  </si>
  <si>
    <t>Title II</t>
  </si>
  <si>
    <t>Title III</t>
  </si>
  <si>
    <t>Title IV</t>
  </si>
  <si>
    <t>Other CARES Act</t>
  </si>
  <si>
    <t>ESSER I</t>
  </si>
  <si>
    <t>ESSER II</t>
  </si>
  <si>
    <t>ESSER Set-Asides</t>
  </si>
  <si>
    <t>Medicaid ACCESS</t>
  </si>
  <si>
    <t>Other Federal Revenue</t>
  </si>
  <si>
    <t>Federal Sources Subtotal</t>
  </si>
  <si>
    <t>Fund Transfers</t>
  </si>
  <si>
    <t>TOTAL REVENUES</t>
  </si>
  <si>
    <t>Administrators</t>
  </si>
  <si>
    <t>Substitutes</t>
  </si>
  <si>
    <t>Teachers</t>
  </si>
  <si>
    <t>Professional</t>
  </si>
  <si>
    <t>Clerical</t>
  </si>
  <si>
    <t>Salaries Subtotal</t>
  </si>
  <si>
    <t>PSERS</t>
  </si>
  <si>
    <t>Health Insurance</t>
  </si>
  <si>
    <t>Social Security</t>
  </si>
  <si>
    <t>Workers' Compensation</t>
  </si>
  <si>
    <t>Other Benefits</t>
  </si>
  <si>
    <t>Benefits Subtotal</t>
  </si>
  <si>
    <t>Personnel Costs Subtotal</t>
  </si>
  <si>
    <t>Tuition to Other LEA's</t>
  </si>
  <si>
    <t>Tuition Subtotal</t>
  </si>
  <si>
    <t>Non-Personnel Costs</t>
  </si>
  <si>
    <t>IU Services</t>
  </si>
  <si>
    <t>Professional Services</t>
  </si>
  <si>
    <t>Repairs and Maintenance</t>
  </si>
  <si>
    <t>Property Services</t>
  </si>
  <si>
    <t>IU Transportation</t>
  </si>
  <si>
    <t>General Insurance</t>
  </si>
  <si>
    <t>Other Purchased Services</t>
  </si>
  <si>
    <t>Supplies</t>
  </si>
  <si>
    <t>Books</t>
  </si>
  <si>
    <t>Technology Supplies</t>
  </si>
  <si>
    <t>Property</t>
  </si>
  <si>
    <t>Non-Personnel Costs Subtotal</t>
  </si>
  <si>
    <t>Dues and Fees</t>
  </si>
  <si>
    <t>Other Objects</t>
  </si>
  <si>
    <t>Other Expenditures Subtotal</t>
  </si>
  <si>
    <t>TOTAL EXPENDITURES</t>
  </si>
  <si>
    <t>CAGR</t>
  </si>
  <si>
    <t>22-23 to 32-33</t>
  </si>
  <si>
    <t>Baseline Scenario</t>
  </si>
  <si>
    <t>Current and Interim Real Estate Taxes</t>
  </si>
  <si>
    <t>Operating Result as % of Expenditures</t>
  </si>
  <si>
    <t>6XXX</t>
  </si>
  <si>
    <t>8XXX</t>
  </si>
  <si>
    <t>210/270</t>
  </si>
  <si>
    <t>2XX</t>
  </si>
  <si>
    <t>3XX</t>
  </si>
  <si>
    <t>4XX</t>
  </si>
  <si>
    <t>5XX</t>
  </si>
  <si>
    <t>620-B</t>
  </si>
  <si>
    <t>800/900</t>
  </si>
  <si>
    <t>8XX</t>
  </si>
  <si>
    <t>Supplemental Ready to Learn Block Grant</t>
  </si>
  <si>
    <t>Ready to Learn Block Grant</t>
  </si>
  <si>
    <t>75XX</t>
  </si>
  <si>
    <t>250-A</t>
  </si>
  <si>
    <t>Ongoing Unemployment</t>
  </si>
  <si>
    <t>250-B</t>
  </si>
  <si>
    <t>One-Time Unemployment</t>
  </si>
  <si>
    <t>Tuition to BCTHS</t>
  </si>
  <si>
    <t>Building Utilities</t>
  </si>
  <si>
    <t>Pennsbury School District</t>
  </si>
  <si>
    <t>Tuition from Morrisville</t>
  </si>
  <si>
    <t>PILOTs</t>
  </si>
  <si>
    <t>Local Contributions</t>
  </si>
  <si>
    <t>6940-A</t>
  </si>
  <si>
    <t>Tuition from Other LEA's</t>
  </si>
  <si>
    <t>6940-B</t>
  </si>
  <si>
    <t>Pre-K Counts</t>
  </si>
  <si>
    <t>Other State Grants</t>
  </si>
  <si>
    <t>State Social Security Reimbursement</t>
  </si>
  <si>
    <t>State Retirement Reimbursement</t>
  </si>
  <si>
    <t>Instructional Extra Duty Pay</t>
  </si>
  <si>
    <t>1XX</t>
  </si>
  <si>
    <t>Insurance Opt Out and Leave Payments</t>
  </si>
  <si>
    <t>1X2</t>
  </si>
  <si>
    <t>Temporary Operating Staff</t>
  </si>
  <si>
    <t>1X3</t>
  </si>
  <si>
    <t>Overtime</t>
  </si>
  <si>
    <t>Maintenance, Printing, &amp; Security</t>
  </si>
  <si>
    <t>Vehicle Services</t>
  </si>
  <si>
    <t>Custodians, Warehouse, &amp; Student Workers</t>
  </si>
  <si>
    <t>Instructional Assistants</t>
  </si>
  <si>
    <t>Prescriptions</t>
  </si>
  <si>
    <t>Dental Insurance</t>
  </si>
  <si>
    <t>Vision Insurance</t>
  </si>
  <si>
    <t>Other Tuition (Nonpublic, PRRI)</t>
  </si>
  <si>
    <t>Misc. Transportation</t>
  </si>
  <si>
    <t>620-V</t>
  </si>
  <si>
    <t>Vehicle Fuel</t>
  </si>
  <si>
    <t>Food</t>
  </si>
  <si>
    <t>648/650</t>
  </si>
  <si>
    <t>Budgetary Reserve</t>
  </si>
  <si>
    <t>Pass Through Funds</t>
  </si>
  <si>
    <t>SPEC</t>
  </si>
  <si>
    <t>2% Savings</t>
  </si>
  <si>
    <t>ARP ESSER</t>
  </si>
  <si>
    <t>Communications</t>
  </si>
  <si>
    <t>Assessed Value</t>
  </si>
  <si>
    <t>Growth Rates</t>
  </si>
  <si>
    <t>Millage Rates</t>
  </si>
  <si>
    <t>Millage Rate</t>
  </si>
  <si>
    <t>Tax Levy</t>
  </si>
  <si>
    <t>Tax Relief for Homestead Exclusions</t>
  </si>
  <si>
    <t>Tax Levy Less Tax Relief</t>
  </si>
  <si>
    <t>Collection Rate</t>
  </si>
  <si>
    <t>Net Tax Revenue Generated</t>
  </si>
  <si>
    <t>Staffing Costs from Morrisville</t>
  </si>
  <si>
    <t>Staffing Levels</t>
  </si>
  <si>
    <t>Principal</t>
  </si>
  <si>
    <t>Morrisville Superintendent and Business Manager</t>
  </si>
  <si>
    <t>Paraprofessionals</t>
  </si>
  <si>
    <t>Staff Nurse</t>
  </si>
  <si>
    <t>Custodians</t>
  </si>
  <si>
    <t>Maintenance Staff</t>
  </si>
  <si>
    <t>Total Staff</t>
  </si>
  <si>
    <t>Per Employee Salaries</t>
  </si>
  <si>
    <t>10-Month Clerk</t>
  </si>
  <si>
    <t>12-Month Clerk</t>
  </si>
  <si>
    <t>Van Drivers</t>
  </si>
  <si>
    <t>Salary Costs</t>
  </si>
  <si>
    <t>Total Salary Costs</t>
  </si>
  <si>
    <t>Retirement Costs</t>
  </si>
  <si>
    <t>Total Retirement Costs</t>
  </si>
  <si>
    <t>Retirement Contribution Rates</t>
  </si>
  <si>
    <t>Retirement Reimbursement</t>
  </si>
  <si>
    <t>Total Retirement Reimbursement</t>
  </si>
  <si>
    <t>Retirement Reimbursement Rates</t>
  </si>
  <si>
    <t>Healthcare Costs</t>
  </si>
  <si>
    <t>Average Costs</t>
  </si>
  <si>
    <t>Covered Employees</t>
  </si>
  <si>
    <t>Total Healthcare Costs</t>
  </si>
  <si>
    <t>Covered Employees Assumption</t>
  </si>
  <si>
    <t>Bus Drivers</t>
  </si>
  <si>
    <t>Tuition Payments from Morrisville</t>
  </si>
  <si>
    <t>Real Estate Taxes from Pennsbury</t>
  </si>
  <si>
    <t>Real Estate Tax Initiative</t>
  </si>
  <si>
    <t>Baseline Estimates</t>
  </si>
  <si>
    <t>Revised Estimated</t>
  </si>
  <si>
    <t>Net Model Impact</t>
  </si>
  <si>
    <t>Enrollment from Morrisville</t>
  </si>
  <si>
    <t>Tuition Rates</t>
  </si>
  <si>
    <t>Scenario 3:  Tuition Grades 6 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</si>
</sst>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%;[Red]\(#,##0.0%\);0.0%"/>
    <numFmt numFmtId="166" formatCode="#,##0.0000_);[Red]\(#,##0.0000\)"/>
  </numFmts>
  <fonts count="1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28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name val="Arial MT"/>
    </font>
    <font>
      <b/>
      <i/>
      <sz val="14"/>
      <color theme="1"/>
      <name val="Arial"/>
      <family val="2"/>
    </font>
    <font>
      <sz val="14"/>
      <color rgb="FF0099CC"/>
      <name val="Arial"/>
      <family val="2"/>
    </font>
    <font>
      <sz val="14"/>
      <color rgb="FF0000FF"/>
      <name val="Arial"/>
      <family val="2"/>
    </font>
    <font>
      <b/>
      <sz val="2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E6BB3"/>
        <bgColor indexed="64"/>
      </patternFill>
    </fill>
    <fill>
      <patternFill patternType="solid">
        <fgColor rgb="FFFFECB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3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5" fillId="3" borderId="4" xfId="0" applyFont="1" applyFill="1" applyBorder="1"/>
    <xf numFmtId="0" fontId="5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/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horizontal="left" vertical="center" indent="1"/>
    </xf>
    <xf numFmtId="38" fontId="8" fillId="0" borderId="0" xfId="0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38" fontId="3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/>
    </xf>
    <xf numFmtId="0" fontId="7" fillId="0" borderId="1" xfId="0" applyFont="1" applyBorder="1" applyAlignment="1">
      <alignment vertical="center"/>
    </xf>
    <xf numFmtId="38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38" fontId="6" fillId="0" borderId="2" xfId="0" applyNumberFormat="1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10" fontId="6" fillId="0" borderId="0" xfId="0" applyNumberFormat="1" applyFont="1" applyAlignment="1">
      <alignment vertical="center"/>
    </xf>
    <xf numFmtId="0" fontId="8" fillId="0" borderId="0" xfId="0" quotePrefix="1" applyFont="1" applyAlignment="1">
      <alignment horizontal="left" vertical="center" indent="1"/>
    </xf>
    <xf numFmtId="0" fontId="6" fillId="0" borderId="0" xfId="0" quotePrefix="1" applyFont="1" applyAlignment="1">
      <alignment horizontal="left" indent="1"/>
    </xf>
    <xf numFmtId="0" fontId="7" fillId="0" borderId="3" xfId="0" quotePrefix="1" applyFont="1" applyBorder="1" applyAlignment="1">
      <alignment horizontal="left" vertical="center"/>
    </xf>
    <xf numFmtId="38" fontId="7" fillId="0" borderId="3" xfId="0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/>
    </xf>
    <xf numFmtId="38" fontId="6" fillId="0" borderId="0" xfId="0" applyNumberFormat="1" applyFont="1"/>
    <xf numFmtId="39" fontId="10" fillId="0" borderId="0" xfId="0" applyNumberFormat="1" applyFont="1"/>
    <xf numFmtId="38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left" vertical="center"/>
    </xf>
    <xf numFmtId="9" fontId="6" fillId="0" borderId="0" xfId="2" applyFont="1" applyAlignment="1">
      <alignment vertical="center"/>
    </xf>
    <xf numFmtId="38" fontId="1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/>
    </xf>
    <xf numFmtId="38" fontId="0" fillId="0" borderId="0" xfId="0" applyNumberFormat="1"/>
    <xf numFmtId="166" fontId="8" fillId="0" borderId="0" xfId="0" applyNumberFormat="1" applyFont="1" applyAlignment="1">
      <alignment horizontal="center" vertical="center"/>
    </xf>
    <xf numFmtId="40" fontId="13" fillId="0" borderId="0" xfId="0" applyNumberFormat="1" applyFont="1" applyAlignment="1">
      <alignment horizontal="center" vertical="center"/>
    </xf>
    <xf numFmtId="0" fontId="14" fillId="4" borderId="4" xfId="0" applyFont="1" applyFill="1" applyBorder="1" applyAlignment="1">
      <alignment horizontal="centerContinuous"/>
    </xf>
    <xf numFmtId="0" fontId="15" fillId="4" borderId="3" xfId="0" applyFont="1" applyFill="1" applyBorder="1" applyAlignment="1">
      <alignment horizontal="centerContinuous"/>
    </xf>
    <xf numFmtId="0" fontId="15" fillId="4" borderId="5" xfId="0" applyFont="1" applyFill="1" applyBorder="1" applyAlignment="1">
      <alignment horizontal="centerContinuous"/>
    </xf>
    <xf numFmtId="0" fontId="14" fillId="4" borderId="7" xfId="0" applyFont="1" applyFill="1" applyBorder="1" applyAlignment="1">
      <alignment horizontal="centerContinuous"/>
    </xf>
    <xf numFmtId="0" fontId="15" fillId="4" borderId="8" xfId="0" applyFont="1" applyFill="1" applyBorder="1" applyAlignment="1">
      <alignment horizontal="centerContinuous"/>
    </xf>
    <xf numFmtId="0" fontId="15" fillId="4" borderId="9" xfId="0" applyFont="1" applyFill="1" applyBorder="1" applyAlignment="1">
      <alignment horizontal="centerContinuous"/>
    </xf>
    <xf numFmtId="38" fontId="12" fillId="0" borderId="0" xfId="0" applyNumberFormat="1" applyFont="1" applyFill="1" applyAlignment="1">
      <alignment horizontal="center" vertical="center"/>
    </xf>
  </cellXfs>
  <cellStyles count="3">
    <cellStyle name="Normal" xfId="0" builtinId="0"/>
    <cellStyle name="Percent" xfId="1" builtinId="5"/>
    <cellStyle name="Percent 2 2" xfId="2" xr:uid="{9C68F063-3AFA-4662-B5F9-718EF44A3788}"/>
  </cellStyles>
  <dxfs count="0"/>
  <tableStyles count="0" defaultTableStyle="TableStyleMedium2" defaultPivotStyle="PivotStyleLight16"/>
  <colors>
    <mruColors>
      <color rgb="FFFFECB9"/>
      <color rgb="FFFFD051"/>
      <color rgb="FF0099CC"/>
      <color rgb="FF0000FF"/>
      <color rgb="FF3E6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41429924242422"/>
          <c:y val="8.7062358959913294E-2"/>
          <c:w val="0.8040804924242424"/>
          <c:h val="0.7252649730742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'PSD Baseline'!$B$45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Baseline'!$D$45:$M$45</c:f>
              <c:numCache>
                <c:formatCode>#,##0_);[Red]\(#,##0\)</c:formatCode>
                <c:ptCount val="10"/>
                <c:pt idx="0">
                  <c:v>-606612.69179210067</c:v>
                </c:pt>
                <c:pt idx="1">
                  <c:v>-1121806.038290441</c:v>
                </c:pt>
                <c:pt idx="2">
                  <c:v>-1462877.626802206</c:v>
                </c:pt>
                <c:pt idx="3">
                  <c:v>-833643.11583566666</c:v>
                </c:pt>
                <c:pt idx="4">
                  <c:v>-698516.82106208801</c:v>
                </c:pt>
                <c:pt idx="5">
                  <c:v>-541842.28962540627</c:v>
                </c:pt>
                <c:pt idx="6">
                  <c:v>302198.36161744595</c:v>
                </c:pt>
                <c:pt idx="7">
                  <c:v>1087775.3977934718</c:v>
                </c:pt>
                <c:pt idx="8">
                  <c:v>1950640.3103259206</c:v>
                </c:pt>
                <c:pt idx="9">
                  <c:v>2718632.2845919728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C-4572-9EC3-6302CFA0F3E7}"/>
            </c:ext>
          </c:extLst>
        </c:ser>
        <c:ser>
          <c:idx val="1"/>
          <c:order val="1"/>
          <c:tx>
            <c:strRef>
              <c:f>'PSD Baseline'!$B$47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Baseline'!$D$47:$M$47</c:f>
              <c:numCache>
                <c:formatCode>#,##0_);[Red]\(#,##0\)</c:formatCode>
                <c:ptCount val="10"/>
                <c:pt idx="0">
                  <c:v>16727208.308207899</c:v>
                </c:pt>
                <c:pt idx="1">
                  <c:v>15605402.269917458</c:v>
                </c:pt>
                <c:pt idx="2">
                  <c:v>14142524.643115252</c:v>
                </c:pt>
                <c:pt idx="3">
                  <c:v>13308881.527279586</c:v>
                </c:pt>
                <c:pt idx="4">
                  <c:v>12610364.706217498</c:v>
                </c:pt>
                <c:pt idx="5">
                  <c:v>12068522.416592091</c:v>
                </c:pt>
                <c:pt idx="6">
                  <c:v>12370720.778209537</c:v>
                </c:pt>
                <c:pt idx="7">
                  <c:v>13458496.176003009</c:v>
                </c:pt>
                <c:pt idx="8">
                  <c:v>15409136.48632893</c:v>
                </c:pt>
                <c:pt idx="9">
                  <c:v>18127768.770920902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C-4572-9EC3-6302CFA0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30000000"/>
        </c:scaling>
        <c:delete val="0"/>
        <c:axPos val="l"/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750997081106726E-2"/>
          <c:y val="0.18661067634083114"/>
          <c:w val="0.11243668831168831"/>
          <c:h val="0.52048657367779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41429924242422"/>
          <c:y val="8.7062358959913294E-2"/>
          <c:w val="0.8040804924242424"/>
          <c:h val="0.7252649730742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'PSD Tuition Scenario 3'!$B$45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Tuition Scenario 3'!$D$14:$M$14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Tuition Scenario 3'!$D$45:$M$45</c:f>
              <c:numCache>
                <c:formatCode>#,##0_);[Red]\(#,##0\)</c:formatCode>
                <c:ptCount val="10"/>
                <c:pt idx="0">
                  <c:v>-606612.69179210067</c:v>
                </c:pt>
                <c:pt idx="1">
                  <c:v>-596263.05718135834</c:v>
                </c:pt>
                <c:pt idx="2">
                  <c:v>-1110134.4635605812</c:v>
                </c:pt>
                <c:pt idx="3">
                  <c:v>-468974.79614299536</c:v>
                </c:pt>
                <c:pt idx="4">
                  <c:v>-313718.01162093878</c:v>
                </c:pt>
                <c:pt idx="5">
                  <c:v>-142397.30519676208</c:v>
                </c:pt>
                <c:pt idx="6">
                  <c:v>1180873.1782954335</c:v>
                </c:pt>
                <c:pt idx="7">
                  <c:v>2025192.5239087343</c:v>
                </c:pt>
                <c:pt idx="8">
                  <c:v>2915673.3201440573</c:v>
                </c:pt>
                <c:pt idx="9">
                  <c:v>3712144.2457017303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574-8952-613FB1C5E864}"/>
            </c:ext>
          </c:extLst>
        </c:ser>
        <c:ser>
          <c:idx val="1"/>
          <c:order val="1"/>
          <c:tx>
            <c:strRef>
              <c:f>'PSD Tuition Scenario 3'!$B$47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Tuition Scenario 3'!$D$14:$M$14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Tuition Scenario 3'!$D$47:$M$47</c:f>
              <c:numCache>
                <c:formatCode>#,##0_);[Red]\(#,##0\)</c:formatCode>
                <c:ptCount val="10"/>
                <c:pt idx="0">
                  <c:v>16727208.308207899</c:v>
                </c:pt>
                <c:pt idx="1">
                  <c:v>16130945.251026541</c:v>
                </c:pt>
                <c:pt idx="2">
                  <c:v>15020810.78746596</c:v>
                </c:pt>
                <c:pt idx="3">
                  <c:v>14551835.991322964</c:v>
                </c:pt>
                <c:pt idx="4">
                  <c:v>14238117.979702026</c:v>
                </c:pt>
                <c:pt idx="5">
                  <c:v>14095720.674505264</c:v>
                </c:pt>
                <c:pt idx="6">
                  <c:v>15276593.852800697</c:v>
                </c:pt>
                <c:pt idx="7">
                  <c:v>17301786.376709431</c:v>
                </c:pt>
                <c:pt idx="8">
                  <c:v>20217459.696853489</c:v>
                </c:pt>
                <c:pt idx="9">
                  <c:v>23929603.942555219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1-4574-8952-613FB1C5E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40000000"/>
        </c:scaling>
        <c:delete val="0"/>
        <c:axPos val="l"/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750997081106726E-2"/>
          <c:y val="0.18661067634083114"/>
          <c:w val="0.11243668831168831"/>
          <c:h val="0.52048657367779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1844386</xdr:colOff>
      <xdr:row>2</xdr:row>
      <xdr:rowOff>65943</xdr:rowOff>
    </xdr:from>
    <xdr:to>
      <xdr:col>14</xdr:col>
      <xdr:colOff>2932</xdr:colOff>
      <xdr:row>12</xdr:row>
      <xdr:rowOff>58617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80AFF-7656-485A-90FB-75D545E2F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216097</xdr:colOff>
      <xdr:row>2</xdr:row>
      <xdr:rowOff>79264</xdr:rowOff>
    </xdr:from>
    <xdr:to>
      <xdr:col>1</xdr:col>
      <xdr:colOff>1059071</xdr:colOff>
      <xdr:row>12</xdr:row>
      <xdr:rowOff>66075</xdr:rowOff>
    </xdr:to>
    <xdr:pic>
      <xdr:nvPicPr>
        <xdr:cNvPr id="3" name="Picture 2" descr="Pennsbury School District / Homepage">
          <a:extLst>
            <a:ext uri="{FF2B5EF4-FFF2-40B4-BE49-F238E27FC236}">
              <a16:creationId xmlns:a16="http://schemas.microsoft.com/office/drawing/2014/main" id="{FFF600C8-16F7-4F3D-A3C9-4A2C52DE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97" y="979809"/>
          <a:ext cx="1609304" cy="1632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1844386</xdr:colOff>
      <xdr:row>2</xdr:row>
      <xdr:rowOff>65943</xdr:rowOff>
    </xdr:from>
    <xdr:to>
      <xdr:col>14</xdr:col>
      <xdr:colOff>2932</xdr:colOff>
      <xdr:row>12</xdr:row>
      <xdr:rowOff>58617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25890A-A504-482A-8FC3-CAF2F3895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216097</xdr:colOff>
      <xdr:row>2</xdr:row>
      <xdr:rowOff>79264</xdr:rowOff>
    </xdr:from>
    <xdr:to>
      <xdr:col>1</xdr:col>
      <xdr:colOff>1059071</xdr:colOff>
      <xdr:row>12</xdr:row>
      <xdr:rowOff>66075</xdr:rowOff>
    </xdr:to>
    <xdr:pic>
      <xdr:nvPicPr>
        <xdr:cNvPr id="3" name="Picture 2" descr="Pennsbury School District / Homepage">
          <a:extLst>
            <a:ext uri="{FF2B5EF4-FFF2-40B4-BE49-F238E27FC236}">
              <a16:creationId xmlns:a16="http://schemas.microsoft.com/office/drawing/2014/main" id="{384F20F2-A8B9-4554-8893-A4BBA561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97" y="974614"/>
          <a:ext cx="1604974" cy="1606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_CLIENT/Pennsbury%20SD/1%20MBC%20merger%20study/6%20Report/12%20Final%2012.22.22/Appendix%20F%20Scenario%20Financial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 Merger"/>
      <sheetName val="PSD ES, MS, HS Tuition"/>
      <sheetName val="MSD ES, MS, HS Tuition"/>
      <sheetName val="PSD MS and HS Tuition"/>
      <sheetName val="MSD MS and HS Tuition"/>
    </sheetNames>
    <sheetDataSet>
      <sheetData sheetId="0"/>
      <sheetData sheetId="1"/>
      <sheetData sheetId="2"/>
      <sheetData sheetId="3">
        <row r="14">
          <cell r="D14" t="str">
            <v>2023-24</v>
          </cell>
          <cell r="E14" t="str">
            <v>2024-25</v>
          </cell>
          <cell r="F14" t="str">
            <v>2025-26</v>
          </cell>
          <cell r="G14" t="str">
            <v>2026-27</v>
          </cell>
          <cell r="H14" t="str">
            <v>2027-28</v>
          </cell>
          <cell r="I14" t="str">
            <v>2028-29</v>
          </cell>
          <cell r="J14" t="str">
            <v>2029-30</v>
          </cell>
          <cell r="K14" t="str">
            <v>2030-31</v>
          </cell>
          <cell r="L14" t="str">
            <v>2031-32</v>
          </cell>
          <cell r="M14" t="str">
            <v>2032-33</v>
          </cell>
        </row>
        <row r="45">
          <cell r="B45" t="str">
            <v>Operating Result</v>
          </cell>
          <cell r="D45">
            <v>-606612.69178709388</v>
          </cell>
          <cell r="E45">
            <v>-596263.05717635155</v>
          </cell>
          <cell r="F45">
            <v>-1110134.5207526982</v>
          </cell>
          <cell r="G45">
            <v>-468974.90262943506</v>
          </cell>
          <cell r="H45">
            <v>-313718.15876722336</v>
          </cell>
          <cell r="I45">
            <v>-142397.48359322548</v>
          </cell>
          <cell r="J45">
            <v>1180872.9788782001</v>
          </cell>
          <cell r="K45">
            <v>2025192.3779747486</v>
          </cell>
          <cell r="L45">
            <v>2915673.2404093742</v>
          </cell>
          <cell r="M45">
            <v>3712144.245706737</v>
          </cell>
        </row>
        <row r="47">
          <cell r="B47" t="str">
            <v>Ending Fund Balance</v>
          </cell>
          <cell r="D47">
            <v>16727208.308212906</v>
          </cell>
          <cell r="E47">
            <v>16130945.251036555</v>
          </cell>
          <cell r="F47">
            <v>15020810.730283856</v>
          </cell>
          <cell r="G47">
            <v>14551835.827654421</v>
          </cell>
          <cell r="H47">
            <v>14238117.668887198</v>
          </cell>
          <cell r="I47">
            <v>14095720.185293972</v>
          </cell>
          <cell r="J47">
            <v>15276593.164172173</v>
          </cell>
          <cell r="K47">
            <v>17301785.542146921</v>
          </cell>
          <cell r="L47">
            <v>20217458.782556295</v>
          </cell>
          <cell r="M47">
            <v>23929603.028263032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A7C90-F69C-4849-A91E-C1148F7E9DDB}">
  <sheetPr>
    <tabColor theme="1"/>
    <pageSetUpPr fitToPage="1"/>
  </sheetPr>
  <dimension ref="A1:O171"/>
  <sheetViews>
    <sheetView showGridLines="0" view="pageBreakPreview" zoomScaleNormal="13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8" bestFit="1" customWidth="1"/>
    <col min="14" max="14" width="1.42578125" customWidth="1"/>
    <col min="15" max="15" width="19.85546875" bestFit="1" customWidth="1"/>
  </cols>
  <sheetData>
    <row r="1" spans="1:15" ht="35.25">
      <c r="A1" s="5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5.25">
      <c r="A2" s="6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95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96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20"/>
      <c r="B17" s="18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98</v>
      </c>
      <c r="C19" s="24">
        <f t="shared" ref="C19:M19" si="0">C53</f>
        <v>157533686</v>
      </c>
      <c r="D19" s="24">
        <f t="shared" si="0"/>
        <v>163341042.48427895</v>
      </c>
      <c r="E19" s="24">
        <f t="shared" si="0"/>
        <v>169355779.66530767</v>
      </c>
      <c r="F19" s="24">
        <f t="shared" si="0"/>
        <v>175585303.10774228</v>
      </c>
      <c r="G19" s="24">
        <f t="shared" si="0"/>
        <v>182037282.82895264</v>
      </c>
      <c r="H19" s="24">
        <f t="shared" si="0"/>
        <v>188719662.7426286</v>
      </c>
      <c r="I19" s="24">
        <f t="shared" si="0"/>
        <v>195640670.43961787</v>
      </c>
      <c r="J19" s="24">
        <f t="shared" si="0"/>
        <v>202808827.31803694</v>
      </c>
      <c r="K19" s="24">
        <f t="shared" si="0"/>
        <v>209395119.52083734</v>
      </c>
      <c r="L19" s="24">
        <f t="shared" si="0"/>
        <v>216190065.45763853</v>
      </c>
      <c r="M19" s="24">
        <f t="shared" si="0"/>
        <v>223200275.2787112</v>
      </c>
      <c r="N19" s="11"/>
      <c r="O19" s="25">
        <f>IFERROR(((M19/C19)^(1/COUNTA($D$14:$M$14)))-1,"―")</f>
        <v>3.5457144703947785E-2</v>
      </c>
    </row>
    <row r="20" spans="1:15" ht="18">
      <c r="A20" s="20"/>
      <c r="B20" s="26" t="s">
        <v>16</v>
      </c>
      <c r="C20" s="24">
        <f t="shared" ref="C20:M21" si="1">C55</f>
        <v>3237276</v>
      </c>
      <c r="D20" s="24">
        <f t="shared" si="1"/>
        <v>3256699.656</v>
      </c>
      <c r="E20" s="24">
        <f t="shared" si="1"/>
        <v>3276239.8539359998</v>
      </c>
      <c r="F20" s="24">
        <f t="shared" si="1"/>
        <v>3295897.2930596159</v>
      </c>
      <c r="G20" s="24">
        <f t="shared" si="1"/>
        <v>3315672.6768179736</v>
      </c>
      <c r="H20" s="24">
        <f t="shared" si="1"/>
        <v>3335566.7128788815</v>
      </c>
      <c r="I20" s="24">
        <f t="shared" si="1"/>
        <v>3355580.1131561548</v>
      </c>
      <c r="J20" s="24">
        <f t="shared" si="1"/>
        <v>3375713.5938350917</v>
      </c>
      <c r="K20" s="24">
        <f t="shared" si="1"/>
        <v>3395967.8753981022</v>
      </c>
      <c r="L20" s="24">
        <f t="shared" si="1"/>
        <v>3416343.6826504907</v>
      </c>
      <c r="M20" s="24">
        <f t="shared" si="1"/>
        <v>3436841.7447463935</v>
      </c>
      <c r="N20" s="11"/>
      <c r="O20" s="25">
        <f t="shared" ref="O20:O33" si="2">IFERROR(((M20/C20)^(1/COUNTA($D$14:$M$14)))-1,"―")</f>
        <v>6.0000000000000053E-3</v>
      </c>
    </row>
    <row r="21" spans="1:15" ht="18">
      <c r="A21" s="20"/>
      <c r="B21" s="26" t="s">
        <v>17</v>
      </c>
      <c r="C21" s="24">
        <f t="shared" si="1"/>
        <v>2951058</v>
      </c>
      <c r="D21" s="24">
        <f t="shared" si="1"/>
        <v>2610077.7930606008</v>
      </c>
      <c r="E21" s="24">
        <f t="shared" si="1"/>
        <v>2710016.3519435227</v>
      </c>
      <c r="F21" s="24">
        <f t="shared" si="1"/>
        <v>2813447.4413190484</v>
      </c>
      <c r="G21" s="24">
        <f t="shared" si="1"/>
        <v>2920494.2631962299</v>
      </c>
      <c r="H21" s="24">
        <f t="shared" si="1"/>
        <v>3031284.3992583454</v>
      </c>
      <c r="I21" s="24">
        <f t="shared" si="1"/>
        <v>3145949.9670354426</v>
      </c>
      <c r="J21" s="24">
        <f t="shared" si="1"/>
        <v>3264627.7816516757</v>
      </c>
      <c r="K21" s="24">
        <f t="shared" si="1"/>
        <v>3374089.495429039</v>
      </c>
      <c r="L21" s="24">
        <f t="shared" si="1"/>
        <v>3486950.8489572406</v>
      </c>
      <c r="M21" s="24">
        <f t="shared" si="1"/>
        <v>3603318.1860093777</v>
      </c>
      <c r="N21" s="11"/>
      <c r="O21" s="25">
        <f t="shared" si="2"/>
        <v>2.0169855992749453E-2</v>
      </c>
    </row>
    <row r="22" spans="1:15" ht="18">
      <c r="A22" s="20"/>
      <c r="B22" s="26" t="s">
        <v>120</v>
      </c>
      <c r="C22" s="24">
        <f t="shared" ref="C22:M22" si="3">C62</f>
        <v>0</v>
      </c>
      <c r="D22" s="24">
        <f t="shared" si="3"/>
        <v>1E-8</v>
      </c>
      <c r="E22" s="24">
        <f t="shared" si="3"/>
        <v>1E-8</v>
      </c>
      <c r="F22" s="24">
        <f t="shared" si="3"/>
        <v>1E-8</v>
      </c>
      <c r="G22" s="24">
        <f t="shared" si="3"/>
        <v>1E-8</v>
      </c>
      <c r="H22" s="24">
        <f t="shared" si="3"/>
        <v>1E-8</v>
      </c>
      <c r="I22" s="24">
        <f t="shared" si="3"/>
        <v>1E-8</v>
      </c>
      <c r="J22" s="24">
        <f t="shared" si="3"/>
        <v>1E-8</v>
      </c>
      <c r="K22" s="24">
        <f t="shared" si="3"/>
        <v>1E-8</v>
      </c>
      <c r="L22" s="24">
        <f t="shared" si="3"/>
        <v>1E-8</v>
      </c>
      <c r="M22" s="24">
        <f t="shared" si="3"/>
        <v>1E-8</v>
      </c>
      <c r="N22" s="11"/>
      <c r="O22" s="25" t="str">
        <f t="shared" si="2"/>
        <v>―</v>
      </c>
    </row>
    <row r="23" spans="1:15" ht="18">
      <c r="A23" s="20"/>
      <c r="B23" s="26" t="s">
        <v>18</v>
      </c>
      <c r="C23" s="24">
        <f t="shared" ref="C23:M23" si="4">C64-SUM(C19:C22)</f>
        <v>6307414</v>
      </c>
      <c r="D23" s="24">
        <f t="shared" si="4"/>
        <v>6339878.6279999912</v>
      </c>
      <c r="E23" s="24">
        <f t="shared" si="4"/>
        <v>6373252.265583992</v>
      </c>
      <c r="F23" s="24">
        <f t="shared" si="4"/>
        <v>6407560.3650203645</v>
      </c>
      <c r="G23" s="24">
        <f t="shared" si="4"/>
        <v>6442829.0912409127</v>
      </c>
      <c r="H23" s="24">
        <f t="shared" si="4"/>
        <v>6479085.3417956531</v>
      </c>
      <c r="I23" s="24">
        <f t="shared" si="4"/>
        <v>6516356.7673659325</v>
      </c>
      <c r="J23" s="24">
        <f t="shared" si="4"/>
        <v>6554671.7928521931</v>
      </c>
      <c r="K23" s="24">
        <f t="shared" si="4"/>
        <v>6588432.8038806319</v>
      </c>
      <c r="L23" s="24">
        <f t="shared" si="4"/>
        <v>6623004.0791737735</v>
      </c>
      <c r="M23" s="24">
        <f t="shared" si="4"/>
        <v>6658405.0650739372</v>
      </c>
      <c r="N23" s="11"/>
      <c r="O23" s="25">
        <f t="shared" si="2"/>
        <v>5.4301108248386853E-3</v>
      </c>
    </row>
    <row r="24" spans="1:15" ht="18">
      <c r="A24" s="20"/>
      <c r="B24" s="21" t="s">
        <v>19</v>
      </c>
      <c r="C24" s="27">
        <f t="shared" ref="C24:M24" si="5">SUM(C19:C23)</f>
        <v>170029434</v>
      </c>
      <c r="D24" s="27">
        <f t="shared" si="5"/>
        <v>175547698.56133953</v>
      </c>
      <c r="E24" s="27">
        <f t="shared" si="5"/>
        <v>181715288.13677117</v>
      </c>
      <c r="F24" s="27">
        <f t="shared" si="5"/>
        <v>188102208.20714131</v>
      </c>
      <c r="G24" s="27">
        <f t="shared" si="5"/>
        <v>194716278.86020777</v>
      </c>
      <c r="H24" s="27">
        <f t="shared" si="5"/>
        <v>201565599.19656149</v>
      </c>
      <c r="I24" s="27">
        <f t="shared" si="5"/>
        <v>208658557.28717539</v>
      </c>
      <c r="J24" s="27">
        <f t="shared" si="5"/>
        <v>216003840.4863759</v>
      </c>
      <c r="K24" s="27">
        <f t="shared" si="5"/>
        <v>222753609.69554511</v>
      </c>
      <c r="L24" s="27">
        <f t="shared" si="5"/>
        <v>229716364.06842002</v>
      </c>
      <c r="M24" s="27">
        <f t="shared" si="5"/>
        <v>236898840.2745409</v>
      </c>
      <c r="N24" s="11"/>
      <c r="O24" s="28">
        <f t="shared" si="2"/>
        <v>3.3722293693560612E-2</v>
      </c>
    </row>
    <row r="25" spans="1:15" ht="18">
      <c r="A25" s="20"/>
      <c r="B25" s="26" t="s">
        <v>20</v>
      </c>
      <c r="C25" s="24">
        <f t="shared" ref="C25:M25" si="6">C67</f>
        <v>18073634</v>
      </c>
      <c r="D25" s="24">
        <f t="shared" si="6"/>
        <v>18791383.181559335</v>
      </c>
      <c r="E25" s="24">
        <f t="shared" si="6"/>
        <v>19224474.753118671</v>
      </c>
      <c r="F25" s="24">
        <f t="shared" si="6"/>
        <v>19657566.324678011</v>
      </c>
      <c r="G25" s="24">
        <f t="shared" si="6"/>
        <v>20090657.896237347</v>
      </c>
      <c r="H25" s="24">
        <f t="shared" si="6"/>
        <v>20523749.467796683</v>
      </c>
      <c r="I25" s="24">
        <f t="shared" si="6"/>
        <v>20956841.039356019</v>
      </c>
      <c r="J25" s="24">
        <f t="shared" si="6"/>
        <v>21389932.610915359</v>
      </c>
      <c r="K25" s="24">
        <f t="shared" si="6"/>
        <v>21823024.182474699</v>
      </c>
      <c r="L25" s="24">
        <f t="shared" si="6"/>
        <v>22256115.754034035</v>
      </c>
      <c r="M25" s="24">
        <f t="shared" si="6"/>
        <v>22689207.325593371</v>
      </c>
      <c r="N25" s="11"/>
      <c r="O25" s="25">
        <f t="shared" si="2"/>
        <v>2.3004122936425953E-2</v>
      </c>
    </row>
    <row r="26" spans="1:15" ht="18">
      <c r="A26" s="20"/>
      <c r="B26" s="26" t="s">
        <v>21</v>
      </c>
      <c r="C26" s="24">
        <f t="shared" ref="C26:M26" si="7">C69</f>
        <v>5809103</v>
      </c>
      <c r="D26" s="24">
        <f t="shared" si="7"/>
        <v>6410577.6988906395</v>
      </c>
      <c r="E26" s="24">
        <f t="shared" si="7"/>
        <v>6562981.9077812796</v>
      </c>
      <c r="F26" s="24">
        <f t="shared" si="7"/>
        <v>6715386.1166719189</v>
      </c>
      <c r="G26" s="24">
        <f t="shared" si="7"/>
        <v>6867790.3255625591</v>
      </c>
      <c r="H26" s="24">
        <f t="shared" si="7"/>
        <v>7020194.5344531992</v>
      </c>
      <c r="I26" s="24">
        <f t="shared" si="7"/>
        <v>7172598.7433438385</v>
      </c>
      <c r="J26" s="24">
        <f t="shared" si="7"/>
        <v>7325002.9522344787</v>
      </c>
      <c r="K26" s="24">
        <f t="shared" si="7"/>
        <v>7477407.1611251188</v>
      </c>
      <c r="L26" s="24">
        <f t="shared" si="7"/>
        <v>7629811.3700157581</v>
      </c>
      <c r="M26" s="24">
        <f t="shared" si="7"/>
        <v>7782215.5789063964</v>
      </c>
      <c r="N26" s="11"/>
      <c r="O26" s="25">
        <f t="shared" si="2"/>
        <v>2.9673220905569231E-2</v>
      </c>
    </row>
    <row r="27" spans="1:15" ht="18">
      <c r="A27" s="20"/>
      <c r="B27" s="26" t="s">
        <v>22</v>
      </c>
      <c r="C27" s="24">
        <f t="shared" ref="C27:M27" si="8">SUM(C77:C78)</f>
        <v>23075004</v>
      </c>
      <c r="D27" s="24">
        <f t="shared" si="8"/>
        <v>24020348.219056867</v>
      </c>
      <c r="E27" s="24">
        <f t="shared" si="8"/>
        <v>24858533.840635899</v>
      </c>
      <c r="F27" s="24">
        <f t="shared" si="8"/>
        <v>25801009.169466294</v>
      </c>
      <c r="G27" s="24">
        <f t="shared" si="8"/>
        <v>26680748.662924662</v>
      </c>
      <c r="H27" s="24">
        <f t="shared" si="8"/>
        <v>27484906.505481839</v>
      </c>
      <c r="I27" s="24">
        <f t="shared" si="8"/>
        <v>28351622.671009317</v>
      </c>
      <c r="J27" s="24">
        <f t="shared" si="8"/>
        <v>29252214.909379624</v>
      </c>
      <c r="K27" s="24">
        <f t="shared" si="8"/>
        <v>30181396.933984734</v>
      </c>
      <c r="L27" s="24">
        <f t="shared" si="8"/>
        <v>31140078.665215191</v>
      </c>
      <c r="M27" s="24">
        <f t="shared" si="8"/>
        <v>32129199.062241606</v>
      </c>
      <c r="N27" s="11"/>
      <c r="O27" s="25">
        <f t="shared" si="2"/>
        <v>3.3655480029251006E-2</v>
      </c>
    </row>
    <row r="28" spans="1:15" ht="18">
      <c r="A28" s="20"/>
      <c r="B28" s="26" t="s">
        <v>110</v>
      </c>
      <c r="C28" s="24">
        <f t="shared" ref="C28:M28" si="9">C75</f>
        <v>0</v>
      </c>
      <c r="D28" s="24">
        <f t="shared" si="9"/>
        <v>1E-8</v>
      </c>
      <c r="E28" s="24">
        <f t="shared" si="9"/>
        <v>1E-8</v>
      </c>
      <c r="F28" s="24">
        <f t="shared" si="9"/>
        <v>1E-8</v>
      </c>
      <c r="G28" s="24">
        <f t="shared" si="9"/>
        <v>1E-8</v>
      </c>
      <c r="H28" s="24">
        <f t="shared" si="9"/>
        <v>1E-8</v>
      </c>
      <c r="I28" s="24">
        <f t="shared" si="9"/>
        <v>1E-8</v>
      </c>
      <c r="J28" s="24">
        <f t="shared" si="9"/>
        <v>1E-8</v>
      </c>
      <c r="K28" s="24">
        <f t="shared" si="9"/>
        <v>1E-8</v>
      </c>
      <c r="L28" s="24">
        <f t="shared" si="9"/>
        <v>1E-8</v>
      </c>
      <c r="M28" s="24">
        <f t="shared" si="9"/>
        <v>1E-8</v>
      </c>
      <c r="N28" s="11"/>
      <c r="O28" s="25" t="str">
        <f t="shared" si="2"/>
        <v>―</v>
      </c>
    </row>
    <row r="29" spans="1:15" ht="18">
      <c r="A29" s="20"/>
      <c r="B29" s="26" t="s">
        <v>23</v>
      </c>
      <c r="C29" s="24">
        <f t="shared" ref="C29:M29" si="10">C80-SUM(C25:C28)</f>
        <v>10820962</v>
      </c>
      <c r="D29" s="24">
        <f t="shared" si="10"/>
        <v>10807652</v>
      </c>
      <c r="E29" s="24">
        <f t="shared" si="10"/>
        <v>9743557.0000000075</v>
      </c>
      <c r="F29" s="24">
        <f t="shared" si="10"/>
        <v>9753181</v>
      </c>
      <c r="G29" s="24">
        <f t="shared" si="10"/>
        <v>9649498</v>
      </c>
      <c r="H29" s="24">
        <f t="shared" si="10"/>
        <v>9649399</v>
      </c>
      <c r="I29" s="24">
        <f t="shared" si="10"/>
        <v>9649466.9999999925</v>
      </c>
      <c r="J29" s="24">
        <f t="shared" si="10"/>
        <v>9649038</v>
      </c>
      <c r="K29" s="24">
        <f t="shared" si="10"/>
        <v>9355719.0000000075</v>
      </c>
      <c r="L29" s="24">
        <f t="shared" si="10"/>
        <v>9368246</v>
      </c>
      <c r="M29" s="24">
        <f t="shared" si="10"/>
        <v>9265548</v>
      </c>
      <c r="N29" s="11"/>
      <c r="O29" s="25">
        <f t="shared" si="2"/>
        <v>-1.5398430250564976E-2</v>
      </c>
    </row>
    <row r="30" spans="1:15" ht="18">
      <c r="A30" s="20"/>
      <c r="B30" s="21" t="s">
        <v>24</v>
      </c>
      <c r="C30" s="27">
        <f t="shared" ref="C30:M30" si="11">SUM(C25:C29)</f>
        <v>57778703</v>
      </c>
      <c r="D30" s="27">
        <f t="shared" si="11"/>
        <v>60029961.099506848</v>
      </c>
      <c r="E30" s="27">
        <f t="shared" si="11"/>
        <v>60389547.501535863</v>
      </c>
      <c r="F30" s="27">
        <f t="shared" si="11"/>
        <v>61927142.610816233</v>
      </c>
      <c r="G30" s="27">
        <f t="shared" si="11"/>
        <v>63288694.88472458</v>
      </c>
      <c r="H30" s="27">
        <f t="shared" si="11"/>
        <v>64678249.507731728</v>
      </c>
      <c r="I30" s="27">
        <f t="shared" si="11"/>
        <v>66130529.45370917</v>
      </c>
      <c r="J30" s="27">
        <f t="shared" si="11"/>
        <v>67616188.472529471</v>
      </c>
      <c r="K30" s="27">
        <f t="shared" si="11"/>
        <v>68837547.277584568</v>
      </c>
      <c r="L30" s="27">
        <f t="shared" si="11"/>
        <v>70394251.789264992</v>
      </c>
      <c r="M30" s="27">
        <f t="shared" si="11"/>
        <v>71866169.966741383</v>
      </c>
      <c r="N30" s="11"/>
      <c r="O30" s="28">
        <f t="shared" si="2"/>
        <v>2.2058304059448419E-2</v>
      </c>
    </row>
    <row r="31" spans="1:15" ht="18">
      <c r="A31" s="20"/>
      <c r="B31" s="21" t="s">
        <v>25</v>
      </c>
      <c r="C31" s="27">
        <f t="shared" ref="C31:M31" si="12">C94</f>
        <v>5036960</v>
      </c>
      <c r="D31" s="27">
        <f t="shared" si="12"/>
        <v>2328859.92</v>
      </c>
      <c r="E31" s="27">
        <f t="shared" si="12"/>
        <v>2375437.1184</v>
      </c>
      <c r="F31" s="27">
        <f t="shared" si="12"/>
        <v>2422945.8607680001</v>
      </c>
      <c r="G31" s="27">
        <f t="shared" si="12"/>
        <v>2471404.7779833605</v>
      </c>
      <c r="H31" s="27">
        <f t="shared" si="12"/>
        <v>2520832.8735430269</v>
      </c>
      <c r="I31" s="27">
        <f t="shared" si="12"/>
        <v>2571249.5310138878</v>
      </c>
      <c r="J31" s="27">
        <f t="shared" si="12"/>
        <v>2622674.5216341661</v>
      </c>
      <c r="K31" s="27">
        <f t="shared" si="12"/>
        <v>2675128.012066849</v>
      </c>
      <c r="L31" s="27">
        <f t="shared" si="12"/>
        <v>2728630.572308186</v>
      </c>
      <c r="M31" s="27">
        <f t="shared" si="12"/>
        <v>2783203.1837543496</v>
      </c>
      <c r="N31" s="11"/>
      <c r="O31" s="28">
        <f t="shared" si="2"/>
        <v>-5.7594871056540264E-2</v>
      </c>
    </row>
    <row r="32" spans="1:15" ht="18">
      <c r="A32" s="20"/>
      <c r="B32" s="21" t="s">
        <v>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1"/>
      <c r="O32" s="25" t="str">
        <f t="shared" si="2"/>
        <v>―</v>
      </c>
    </row>
    <row r="33" spans="1:15" ht="18.75" thickBot="1">
      <c r="A33" s="20"/>
      <c r="B33" s="29" t="s">
        <v>27</v>
      </c>
      <c r="C33" s="30">
        <f t="shared" ref="C33:M33" si="13">SUM(C24,C30:C32)</f>
        <v>232845097</v>
      </c>
      <c r="D33" s="30">
        <f t="shared" si="13"/>
        <v>237906519.58084637</v>
      </c>
      <c r="E33" s="30">
        <f t="shared" si="13"/>
        <v>244480272.75670704</v>
      </c>
      <c r="F33" s="30">
        <f t="shared" si="13"/>
        <v>252452296.67872554</v>
      </c>
      <c r="G33" s="30">
        <f t="shared" si="13"/>
        <v>260476378.52291572</v>
      </c>
      <c r="H33" s="30">
        <f t="shared" si="13"/>
        <v>268764681.57783628</v>
      </c>
      <c r="I33" s="30">
        <f t="shared" si="13"/>
        <v>277360336.27189845</v>
      </c>
      <c r="J33" s="30">
        <f t="shared" si="13"/>
        <v>286242703.4805395</v>
      </c>
      <c r="K33" s="30">
        <f t="shared" si="13"/>
        <v>294266284.98519653</v>
      </c>
      <c r="L33" s="30">
        <f t="shared" si="13"/>
        <v>302839246.42999321</v>
      </c>
      <c r="M33" s="30">
        <f t="shared" si="13"/>
        <v>311548213.42503661</v>
      </c>
      <c r="N33" s="11"/>
      <c r="O33" s="31">
        <f t="shared" si="2"/>
        <v>2.9546144965175491E-2</v>
      </c>
    </row>
    <row r="34" spans="1:15" ht="19.5" thickTop="1">
      <c r="A34" s="20"/>
      <c r="B34" s="32" t="s">
        <v>28</v>
      </c>
      <c r="C34" s="11" t="b">
        <f t="shared" ref="C34:M34" si="14">C33=C96</f>
        <v>1</v>
      </c>
      <c r="D34" s="11" t="b">
        <f t="shared" si="14"/>
        <v>1</v>
      </c>
      <c r="E34" s="11" t="b">
        <f t="shared" si="14"/>
        <v>1</v>
      </c>
      <c r="F34" s="11" t="b">
        <f t="shared" si="14"/>
        <v>1</v>
      </c>
      <c r="G34" s="11" t="b">
        <f t="shared" si="14"/>
        <v>1</v>
      </c>
      <c r="H34" s="11" t="b">
        <f t="shared" si="14"/>
        <v>1</v>
      </c>
      <c r="I34" s="11" t="b">
        <f t="shared" si="14"/>
        <v>1</v>
      </c>
      <c r="J34" s="11" t="b">
        <f t="shared" si="14"/>
        <v>1</v>
      </c>
      <c r="K34" s="11" t="b">
        <f t="shared" si="14"/>
        <v>1</v>
      </c>
      <c r="L34" s="11" t="b">
        <f t="shared" si="14"/>
        <v>1</v>
      </c>
      <c r="M34" s="11" t="b">
        <f t="shared" si="14"/>
        <v>1</v>
      </c>
      <c r="N34" s="11"/>
      <c r="O34" s="11"/>
    </row>
    <row r="35" spans="1:15" ht="18">
      <c r="A35" s="20"/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>
      <c r="A36" s="20"/>
      <c r="B36" s="21" t="s">
        <v>29</v>
      </c>
      <c r="C36" s="19"/>
      <c r="D36" s="19"/>
      <c r="E36" s="19"/>
      <c r="F36" s="19"/>
      <c r="G36" s="19"/>
      <c r="H36" s="33"/>
      <c r="I36" s="33"/>
      <c r="J36" s="33"/>
      <c r="K36" s="33"/>
      <c r="L36" s="33"/>
      <c r="M36" s="33"/>
      <c r="N36" s="11"/>
      <c r="O36" s="11"/>
    </row>
    <row r="37" spans="1:15" ht="18">
      <c r="A37" s="20"/>
      <c r="B37" s="26" t="s">
        <v>30</v>
      </c>
      <c r="C37" s="24">
        <f t="shared" ref="C37:M37" si="15">C112</f>
        <v>107430139</v>
      </c>
      <c r="D37" s="24">
        <f t="shared" si="15"/>
        <v>110336577.39000002</v>
      </c>
      <c r="E37" s="24">
        <f t="shared" si="15"/>
        <v>113323879.61610003</v>
      </c>
      <c r="F37" s="24">
        <f t="shared" si="15"/>
        <v>116394345.00707099</v>
      </c>
      <c r="G37" s="24">
        <f t="shared" si="15"/>
        <v>119550339.33982091</v>
      </c>
      <c r="H37" s="24">
        <f t="shared" si="15"/>
        <v>122794296.78220402</v>
      </c>
      <c r="I37" s="24">
        <f t="shared" si="15"/>
        <v>126128721.89310247</v>
      </c>
      <c r="J37" s="24">
        <f t="shared" si="15"/>
        <v>129556191.68147647</v>
      </c>
      <c r="K37" s="24">
        <f t="shared" si="15"/>
        <v>133079357.72613332</v>
      </c>
      <c r="L37" s="24">
        <f t="shared" si="15"/>
        <v>136700948.35801414</v>
      </c>
      <c r="M37" s="24">
        <f t="shared" si="15"/>
        <v>140423770.90685326</v>
      </c>
      <c r="N37" s="11"/>
      <c r="O37" s="25">
        <f t="shared" ref="O37:O42" si="16">IFERROR(((M37/C37)^(1/COUNTA($D$14:$M$14)))-1,"―")</f>
        <v>2.7144273819754261E-2</v>
      </c>
    </row>
    <row r="38" spans="1:15" ht="18">
      <c r="A38" s="20"/>
      <c r="B38" s="26" t="s">
        <v>31</v>
      </c>
      <c r="C38" s="24">
        <f t="shared" ref="C38:M38" si="17">C125</f>
        <v>63866060</v>
      </c>
      <c r="D38" s="24">
        <f t="shared" si="17"/>
        <v>66446916.895386823</v>
      </c>
      <c r="E38" s="24">
        <f t="shared" si="17"/>
        <v>68841855.205450535</v>
      </c>
      <c r="F38" s="24">
        <f t="shared" si="17"/>
        <v>71472907.476970896</v>
      </c>
      <c r="G38" s="24">
        <f t="shared" si="17"/>
        <v>73999858.809994981</v>
      </c>
      <c r="H38" s="24">
        <f t="shared" si="17"/>
        <v>76406551.003485963</v>
      </c>
      <c r="I38" s="24">
        <f t="shared" si="17"/>
        <v>78956076.210572392</v>
      </c>
      <c r="J38" s="24">
        <f t="shared" si="17"/>
        <v>81604973.649683282</v>
      </c>
      <c r="K38" s="24">
        <f t="shared" si="17"/>
        <v>84343971.839823708</v>
      </c>
      <c r="L38" s="24">
        <f t="shared" si="17"/>
        <v>87176184.244629204</v>
      </c>
      <c r="M38" s="24">
        <f t="shared" si="17"/>
        <v>90104833.598361954</v>
      </c>
      <c r="N38" s="11"/>
      <c r="O38" s="25">
        <f t="shared" si="16"/>
        <v>3.5017746797789462E-2</v>
      </c>
    </row>
    <row r="39" spans="1:15" ht="18">
      <c r="A39" s="20"/>
      <c r="B39" s="26" t="s">
        <v>32</v>
      </c>
      <c r="C39" s="24">
        <f t="shared" ref="C39:M39" si="18">C132</f>
        <v>6875078</v>
      </c>
      <c r="D39" s="24">
        <f t="shared" si="18"/>
        <v>7107669.8774468843</v>
      </c>
      <c r="E39" s="24">
        <f t="shared" si="18"/>
        <v>7122181.3095031073</v>
      </c>
      <c r="F39" s="24">
        <f t="shared" si="18"/>
        <v>7110111.6215935685</v>
      </c>
      <c r="G39" s="24">
        <f t="shared" si="18"/>
        <v>7096378.2016968466</v>
      </c>
      <c r="H39" s="24">
        <f t="shared" si="18"/>
        <v>7059586.1773383003</v>
      </c>
      <c r="I39" s="24">
        <f t="shared" si="18"/>
        <v>7262875.2006791187</v>
      </c>
      <c r="J39" s="24">
        <f t="shared" si="18"/>
        <v>7474006.6407465562</v>
      </c>
      <c r="K39" s="24">
        <f t="shared" si="18"/>
        <v>7691850.6135911047</v>
      </c>
      <c r="L39" s="24">
        <f t="shared" si="18"/>
        <v>7916175.5989533383</v>
      </c>
      <c r="M39" s="24">
        <f t="shared" si="18"/>
        <v>8147259.1069475897</v>
      </c>
      <c r="N39" s="11"/>
      <c r="O39" s="25">
        <f t="shared" si="16"/>
        <v>1.712280052078774E-2</v>
      </c>
    </row>
    <row r="40" spans="1:15" ht="18">
      <c r="A40" s="20"/>
      <c r="B40" s="26" t="s">
        <v>33</v>
      </c>
      <c r="C40" s="24">
        <f t="shared" ref="C40:M40" si="19">C157</f>
        <v>15857474</v>
      </c>
      <c r="D40" s="24">
        <f t="shared" si="19"/>
        <v>17082977</v>
      </c>
      <c r="E40" s="24">
        <f t="shared" si="19"/>
        <v>17389255</v>
      </c>
      <c r="F40" s="24">
        <f t="shared" si="19"/>
        <v>18451602</v>
      </c>
      <c r="G40" s="24">
        <f t="shared" si="19"/>
        <v>18933465</v>
      </c>
      <c r="H40" s="24">
        <f t="shared" si="19"/>
        <v>20248239</v>
      </c>
      <c r="I40" s="24">
        <f t="shared" si="19"/>
        <v>21639951</v>
      </c>
      <c r="J40" s="24">
        <f t="shared" si="19"/>
        <v>22409347</v>
      </c>
      <c r="K40" s="24">
        <f t="shared" si="19"/>
        <v>22163976</v>
      </c>
      <c r="L40" s="24">
        <f t="shared" si="19"/>
        <v>22166936</v>
      </c>
      <c r="M40" s="24">
        <f t="shared" si="19"/>
        <v>22175098</v>
      </c>
      <c r="N40" s="11"/>
      <c r="O40" s="25">
        <f t="shared" si="16"/>
        <v>3.4101466413504422E-2</v>
      </c>
    </row>
    <row r="41" spans="1:15" ht="18">
      <c r="A41" s="20"/>
      <c r="B41" s="26" t="s">
        <v>34</v>
      </c>
      <c r="C41" s="24">
        <f t="shared" ref="C41:M41" si="20">C166-SUM(C37:C40)</f>
        <v>40053626</v>
      </c>
      <c r="D41" s="24">
        <f t="shared" si="20"/>
        <v>37538991.109804749</v>
      </c>
      <c r="E41" s="24">
        <f t="shared" si="20"/>
        <v>38924907.663943827</v>
      </c>
      <c r="F41" s="24">
        <f t="shared" si="20"/>
        <v>40486208.199892312</v>
      </c>
      <c r="G41" s="24">
        <f t="shared" si="20"/>
        <v>41729980.287238657</v>
      </c>
      <c r="H41" s="24">
        <f t="shared" si="20"/>
        <v>42954525.435870081</v>
      </c>
      <c r="I41" s="24">
        <f t="shared" si="20"/>
        <v>43914554.257169873</v>
      </c>
      <c r="J41" s="24">
        <f t="shared" si="20"/>
        <v>44895986.147015721</v>
      </c>
      <c r="K41" s="24">
        <f t="shared" si="20"/>
        <v>45899353.407854944</v>
      </c>
      <c r="L41" s="24">
        <f t="shared" si="20"/>
        <v>46928361.918070614</v>
      </c>
      <c r="M41" s="24">
        <f t="shared" si="20"/>
        <v>47978619.528281808</v>
      </c>
      <c r="N41" s="11"/>
      <c r="O41" s="25">
        <f t="shared" si="16"/>
        <v>1.8217579789759242E-2</v>
      </c>
    </row>
    <row r="42" spans="1:15" ht="18.75" thickBot="1">
      <c r="A42" s="20"/>
      <c r="B42" s="29" t="s">
        <v>35</v>
      </c>
      <c r="C42" s="30">
        <f t="shared" ref="C42:M42" si="21">SUM(C37:C41)</f>
        <v>234082377</v>
      </c>
      <c r="D42" s="30">
        <f t="shared" si="21"/>
        <v>238513132.27263847</v>
      </c>
      <c r="E42" s="30">
        <f t="shared" si="21"/>
        <v>245602078.79499748</v>
      </c>
      <c r="F42" s="30">
        <f t="shared" si="21"/>
        <v>253915174.30552775</v>
      </c>
      <c r="G42" s="30">
        <f t="shared" si="21"/>
        <v>261310021.63875139</v>
      </c>
      <c r="H42" s="30">
        <f t="shared" si="21"/>
        <v>269463198.39889836</v>
      </c>
      <c r="I42" s="30">
        <f t="shared" si="21"/>
        <v>277902178.56152385</v>
      </c>
      <c r="J42" s="30">
        <f t="shared" si="21"/>
        <v>285940505.11892205</v>
      </c>
      <c r="K42" s="30">
        <f t="shared" si="21"/>
        <v>293178509.58740306</v>
      </c>
      <c r="L42" s="30">
        <f t="shared" si="21"/>
        <v>300888606.11966729</v>
      </c>
      <c r="M42" s="30">
        <f t="shared" si="21"/>
        <v>308829581.14044464</v>
      </c>
      <c r="N42" s="11"/>
      <c r="O42" s="31">
        <f t="shared" si="16"/>
        <v>2.8099190873042357E-2</v>
      </c>
    </row>
    <row r="43" spans="1:15" ht="19.5" thickTop="1">
      <c r="A43" s="20"/>
      <c r="B43" s="32" t="s">
        <v>28</v>
      </c>
      <c r="C43" s="34" t="b">
        <f t="shared" ref="C43:M43" si="22">C42=C166</f>
        <v>1</v>
      </c>
      <c r="D43" s="34" t="b">
        <f t="shared" si="22"/>
        <v>1</v>
      </c>
      <c r="E43" s="34" t="b">
        <f t="shared" si="22"/>
        <v>1</v>
      </c>
      <c r="F43" s="34" t="b">
        <f t="shared" si="22"/>
        <v>1</v>
      </c>
      <c r="G43" s="34" t="b">
        <f t="shared" si="22"/>
        <v>1</v>
      </c>
      <c r="H43" s="34" t="b">
        <f t="shared" si="22"/>
        <v>1</v>
      </c>
      <c r="I43" s="34" t="b">
        <f t="shared" si="22"/>
        <v>1</v>
      </c>
      <c r="J43" s="34" t="b">
        <f t="shared" si="22"/>
        <v>1</v>
      </c>
      <c r="K43" s="34" t="b">
        <f t="shared" si="22"/>
        <v>1</v>
      </c>
      <c r="L43" s="34" t="b">
        <f t="shared" si="22"/>
        <v>1</v>
      </c>
      <c r="M43" s="34" t="b">
        <f t="shared" si="22"/>
        <v>1</v>
      </c>
      <c r="N43" s="11"/>
      <c r="O43" s="11"/>
    </row>
    <row r="44" spans="1:15" ht="18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1"/>
    </row>
    <row r="45" spans="1:15" ht="18.75" thickBot="1">
      <c r="A45" s="20"/>
      <c r="B45" s="29" t="s">
        <v>36</v>
      </c>
      <c r="C45" s="30">
        <f t="shared" ref="C45:M45" si="23">C33-C42</f>
        <v>-1237280</v>
      </c>
      <c r="D45" s="30">
        <f t="shared" si="23"/>
        <v>-606612.69179210067</v>
      </c>
      <c r="E45" s="30">
        <f t="shared" si="23"/>
        <v>-1121806.038290441</v>
      </c>
      <c r="F45" s="30">
        <f t="shared" si="23"/>
        <v>-1462877.626802206</v>
      </c>
      <c r="G45" s="30">
        <f t="shared" si="23"/>
        <v>-833643.11583566666</v>
      </c>
      <c r="H45" s="30">
        <f t="shared" si="23"/>
        <v>-698516.82106208801</v>
      </c>
      <c r="I45" s="30">
        <f t="shared" si="23"/>
        <v>-541842.28962540627</v>
      </c>
      <c r="J45" s="30">
        <f t="shared" si="23"/>
        <v>302198.36161744595</v>
      </c>
      <c r="K45" s="30">
        <f t="shared" si="23"/>
        <v>1087775.3977934718</v>
      </c>
      <c r="L45" s="30">
        <f t="shared" si="23"/>
        <v>1950640.3103259206</v>
      </c>
      <c r="M45" s="30">
        <f t="shared" si="23"/>
        <v>2718632.2845919728</v>
      </c>
      <c r="N45" s="11"/>
      <c r="O45" s="31" t="str">
        <f t="shared" ref="O45" si="24">IFERROR(((M45/C45)^(1/COUNTA($D$14:$M$14)))-1,"―")</f>
        <v>―</v>
      </c>
    </row>
    <row r="46" spans="1:15" ht="18.75" thickTop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1"/>
    </row>
    <row r="47" spans="1:15" ht="18.75" thickBot="1">
      <c r="A47" s="20"/>
      <c r="B47" s="29" t="s">
        <v>37</v>
      </c>
      <c r="C47" s="30">
        <f>18571101+C45</f>
        <v>17333821</v>
      </c>
      <c r="D47" s="30">
        <f t="shared" ref="D47:M47" si="25">C47+D45</f>
        <v>16727208.308207899</v>
      </c>
      <c r="E47" s="30">
        <f t="shared" si="25"/>
        <v>15605402.269917458</v>
      </c>
      <c r="F47" s="30">
        <f t="shared" si="25"/>
        <v>14142524.643115252</v>
      </c>
      <c r="G47" s="30">
        <f t="shared" si="25"/>
        <v>13308881.527279586</v>
      </c>
      <c r="H47" s="30">
        <f t="shared" si="25"/>
        <v>12610364.706217498</v>
      </c>
      <c r="I47" s="30">
        <f t="shared" si="25"/>
        <v>12068522.416592091</v>
      </c>
      <c r="J47" s="30">
        <f t="shared" si="25"/>
        <v>12370720.778209537</v>
      </c>
      <c r="K47" s="30">
        <f t="shared" si="25"/>
        <v>13458496.176003009</v>
      </c>
      <c r="L47" s="30">
        <f t="shared" si="25"/>
        <v>15409136.48632893</v>
      </c>
      <c r="M47" s="30">
        <f t="shared" si="25"/>
        <v>18127768.770920902</v>
      </c>
      <c r="N47" s="11"/>
      <c r="O47" s="31">
        <f t="shared" ref="O47" si="26">IFERROR(((M47/C47)^(1/COUNTA($D$14:$M$14)))-1,"―")</f>
        <v>4.4885821130515868E-3</v>
      </c>
    </row>
    <row r="48" spans="1:15" ht="18.75" thickTop="1">
      <c r="A48" s="20"/>
      <c r="B48" s="35" t="s">
        <v>99</v>
      </c>
      <c r="C48" s="25">
        <f t="shared" ref="C48:M48" si="27">C45/C42</f>
        <v>-5.285660611691413E-3</v>
      </c>
      <c r="D48" s="25">
        <f t="shared" si="27"/>
        <v>-2.5433094019271722E-3</v>
      </c>
      <c r="E48" s="25">
        <f t="shared" si="27"/>
        <v>-4.567575501780689E-3</v>
      </c>
      <c r="F48" s="25">
        <f t="shared" si="27"/>
        <v>-5.7612847708029208E-3</v>
      </c>
      <c r="G48" s="25">
        <f t="shared" si="27"/>
        <v>-3.1902454816223557E-3</v>
      </c>
      <c r="H48" s="25">
        <f t="shared" si="27"/>
        <v>-2.5922531359107615E-3</v>
      </c>
      <c r="I48" s="25">
        <f t="shared" si="27"/>
        <v>-1.9497590570541337E-3</v>
      </c>
      <c r="J48" s="25">
        <f t="shared" si="27"/>
        <v>1.0568574798165173E-3</v>
      </c>
      <c r="K48" s="25">
        <f t="shared" si="27"/>
        <v>3.7102835379179853E-3</v>
      </c>
      <c r="L48" s="25">
        <f t="shared" si="27"/>
        <v>6.4829317915419023E-3</v>
      </c>
      <c r="M48" s="25">
        <f t="shared" si="27"/>
        <v>8.803017750283566E-3</v>
      </c>
      <c r="N48" s="11"/>
      <c r="O48" s="11"/>
    </row>
    <row r="49" spans="1:15" ht="18">
      <c r="A49" s="20"/>
      <c r="B49" s="19" t="s">
        <v>38</v>
      </c>
      <c r="C49" s="25">
        <f t="shared" ref="C49:M49" si="28">C47/C42</f>
        <v>7.4050089640024463E-2</v>
      </c>
      <c r="D49" s="25">
        <f t="shared" si="28"/>
        <v>7.0131183758416454E-2</v>
      </c>
      <c r="E49" s="25">
        <f t="shared" si="28"/>
        <v>6.3539373715737923E-2</v>
      </c>
      <c r="F49" s="25">
        <f t="shared" si="28"/>
        <v>5.5697831694367421E-2</v>
      </c>
      <c r="G49" s="25">
        <f t="shared" si="28"/>
        <v>5.0931385806850062E-2</v>
      </c>
      <c r="H49" s="25">
        <f t="shared" si="28"/>
        <v>4.6798096293467928E-2</v>
      </c>
      <c r="I49" s="25">
        <f t="shared" si="28"/>
        <v>4.3427232125567095E-2</v>
      </c>
      <c r="J49" s="25">
        <f t="shared" si="28"/>
        <v>4.3263268255977171E-2</v>
      </c>
      <c r="K49" s="25">
        <f t="shared" si="28"/>
        <v>4.5905466246292964E-2</v>
      </c>
      <c r="L49" s="25">
        <f t="shared" si="28"/>
        <v>5.1212097011744326E-2</v>
      </c>
      <c r="M49" s="25">
        <f t="shared" si="28"/>
        <v>5.8698291478357582E-2</v>
      </c>
      <c r="N49" s="11"/>
      <c r="O49" s="11"/>
    </row>
    <row r="50" spans="1:15" ht="18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</row>
    <row r="51" spans="1:15" ht="18">
      <c r="A51" s="20"/>
      <c r="B51" s="21" t="s">
        <v>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19</v>
      </c>
      <c r="C52" s="19"/>
      <c r="D52" s="19"/>
      <c r="E52" s="19"/>
      <c r="F52" s="19"/>
      <c r="G52" s="36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>
        <v>6111</v>
      </c>
      <c r="B53" s="37" t="s">
        <v>15</v>
      </c>
      <c r="C53" s="24">
        <v>157533686</v>
      </c>
      <c r="D53" s="24">
        <v>163341042.48427895</v>
      </c>
      <c r="E53" s="24">
        <v>169355779.66530767</v>
      </c>
      <c r="F53" s="24">
        <v>175585303.10774228</v>
      </c>
      <c r="G53" s="24">
        <v>182037282.82895264</v>
      </c>
      <c r="H53" s="24">
        <v>188719662.7426286</v>
      </c>
      <c r="I53" s="24">
        <v>195640670.43961787</v>
      </c>
      <c r="J53" s="24">
        <v>202808827.31803694</v>
      </c>
      <c r="K53" s="24">
        <v>209395119.52083734</v>
      </c>
      <c r="L53" s="24">
        <v>216190065.45763853</v>
      </c>
      <c r="M53" s="24">
        <v>223200275.2787112</v>
      </c>
      <c r="N53" s="11"/>
      <c r="O53" s="25">
        <f t="shared" ref="O53:O64" si="29">IFERROR(((M53/C53)^(1/COUNTA($D$14:$M$14)))-1,"―")</f>
        <v>3.5457144703947785E-2</v>
      </c>
    </row>
    <row r="54" spans="1:15" ht="18">
      <c r="A54" s="20">
        <v>6114</v>
      </c>
      <c r="B54" s="37" t="s">
        <v>121</v>
      </c>
      <c r="C54" s="24">
        <v>1159451</v>
      </c>
      <c r="D54" s="24">
        <v>1191915.628</v>
      </c>
      <c r="E54" s="24">
        <v>1225289.2655840002</v>
      </c>
      <c r="F54" s="24">
        <v>1259597.3650203522</v>
      </c>
      <c r="G54" s="24">
        <v>1294866.091240922</v>
      </c>
      <c r="H54" s="24">
        <v>1331122.3417956678</v>
      </c>
      <c r="I54" s="24">
        <v>1368393.7673659464</v>
      </c>
      <c r="J54" s="24">
        <v>1406708.7928521929</v>
      </c>
      <c r="K54" s="24">
        <v>1440469.8038806454</v>
      </c>
      <c r="L54" s="24">
        <v>1475041.079173781</v>
      </c>
      <c r="M54" s="24">
        <v>1510442.0650739518</v>
      </c>
      <c r="N54" s="11"/>
      <c r="O54" s="25">
        <f t="shared" si="29"/>
        <v>2.6798362145878052E-2</v>
      </c>
    </row>
    <row r="55" spans="1:15" ht="18">
      <c r="A55" s="20">
        <v>6153</v>
      </c>
      <c r="B55" s="37" t="s">
        <v>16</v>
      </c>
      <c r="C55" s="24">
        <v>3237276</v>
      </c>
      <c r="D55" s="24">
        <v>3256699.656</v>
      </c>
      <c r="E55" s="24">
        <v>3276239.8539359998</v>
      </c>
      <c r="F55" s="24">
        <v>3295897.2930596159</v>
      </c>
      <c r="G55" s="24">
        <v>3315672.6768179736</v>
      </c>
      <c r="H55" s="24">
        <v>3335566.7128788815</v>
      </c>
      <c r="I55" s="24">
        <v>3355580.1131561548</v>
      </c>
      <c r="J55" s="24">
        <v>3375713.5938350917</v>
      </c>
      <c r="K55" s="24">
        <v>3395967.8753981022</v>
      </c>
      <c r="L55" s="24">
        <v>3416343.6826504907</v>
      </c>
      <c r="M55" s="24">
        <v>3436841.7447463935</v>
      </c>
      <c r="N55" s="11"/>
      <c r="O55" s="25">
        <f t="shared" si="29"/>
        <v>6.0000000000000053E-3</v>
      </c>
    </row>
    <row r="56" spans="1:15" ht="18">
      <c r="A56" s="20">
        <v>6411</v>
      </c>
      <c r="B56" s="37" t="s">
        <v>17</v>
      </c>
      <c r="C56" s="24">
        <v>2951058</v>
      </c>
      <c r="D56" s="24">
        <v>2610077.7930606008</v>
      </c>
      <c r="E56" s="24">
        <v>2710016.3519435227</v>
      </c>
      <c r="F56" s="24">
        <v>2813447.4413190484</v>
      </c>
      <c r="G56" s="24">
        <v>2920494.2631962299</v>
      </c>
      <c r="H56" s="24">
        <v>3031284.3992583454</v>
      </c>
      <c r="I56" s="24">
        <v>3145949.9670354426</v>
      </c>
      <c r="J56" s="24">
        <v>3264627.7816516757</v>
      </c>
      <c r="K56" s="24">
        <v>3374089.495429039</v>
      </c>
      <c r="L56" s="24">
        <v>3486950.8489572406</v>
      </c>
      <c r="M56" s="24">
        <v>3603318.1860093777</v>
      </c>
      <c r="N56" s="11"/>
      <c r="O56" s="25">
        <f t="shared" si="29"/>
        <v>2.0169855992749453E-2</v>
      </c>
    </row>
    <row r="57" spans="1:15" ht="18">
      <c r="A57" s="20">
        <v>6500</v>
      </c>
      <c r="B57" s="37" t="s">
        <v>39</v>
      </c>
      <c r="C57" s="24">
        <v>1566792</v>
      </c>
      <c r="D57" s="24">
        <v>1566792</v>
      </c>
      <c r="E57" s="24">
        <v>1566792</v>
      </c>
      <c r="F57" s="24">
        <v>1566792</v>
      </c>
      <c r="G57" s="24">
        <v>1566792</v>
      </c>
      <c r="H57" s="24">
        <v>1566792</v>
      </c>
      <c r="I57" s="24">
        <v>1566792</v>
      </c>
      <c r="J57" s="24">
        <v>1566792</v>
      </c>
      <c r="K57" s="24">
        <v>1566792</v>
      </c>
      <c r="L57" s="24">
        <v>1566792</v>
      </c>
      <c r="M57" s="24">
        <v>1566792</v>
      </c>
      <c r="N57" s="11"/>
      <c r="O57" s="25">
        <f t="shared" si="29"/>
        <v>0</v>
      </c>
    </row>
    <row r="58" spans="1:15" ht="18">
      <c r="A58" s="20">
        <v>6830</v>
      </c>
      <c r="B58" s="37" t="s">
        <v>40</v>
      </c>
      <c r="C58" s="24">
        <v>2157830</v>
      </c>
      <c r="D58" s="24">
        <v>2157830</v>
      </c>
      <c r="E58" s="24">
        <v>2157830</v>
      </c>
      <c r="F58" s="24">
        <v>2157830</v>
      </c>
      <c r="G58" s="24">
        <v>2157830</v>
      </c>
      <c r="H58" s="24">
        <v>2157830</v>
      </c>
      <c r="I58" s="24">
        <v>2157830</v>
      </c>
      <c r="J58" s="24">
        <v>2157830</v>
      </c>
      <c r="K58" s="24">
        <v>2157830</v>
      </c>
      <c r="L58" s="24">
        <v>2157830</v>
      </c>
      <c r="M58" s="24">
        <v>2157830</v>
      </c>
      <c r="N58" s="11"/>
      <c r="O58" s="25">
        <f t="shared" si="29"/>
        <v>0</v>
      </c>
    </row>
    <row r="59" spans="1:15" ht="18">
      <c r="A59" s="20">
        <v>6910</v>
      </c>
      <c r="B59" s="37" t="s">
        <v>41</v>
      </c>
      <c r="C59" s="24">
        <v>350000</v>
      </c>
      <c r="D59" s="24">
        <v>350000</v>
      </c>
      <c r="E59" s="24">
        <v>350000</v>
      </c>
      <c r="F59" s="24">
        <v>350000</v>
      </c>
      <c r="G59" s="24">
        <v>350000</v>
      </c>
      <c r="H59" s="24">
        <v>350000</v>
      </c>
      <c r="I59" s="24">
        <v>350000</v>
      </c>
      <c r="J59" s="24">
        <v>350000</v>
      </c>
      <c r="K59" s="24">
        <v>350000</v>
      </c>
      <c r="L59" s="24">
        <v>350000</v>
      </c>
      <c r="M59" s="24">
        <v>350000</v>
      </c>
      <c r="N59" s="11"/>
      <c r="O59" s="25">
        <f t="shared" si="29"/>
        <v>0</v>
      </c>
    </row>
    <row r="60" spans="1:15" ht="18">
      <c r="A60" s="20">
        <v>6920</v>
      </c>
      <c r="B60" s="37" t="s">
        <v>122</v>
      </c>
      <c r="C60" s="24">
        <v>500000</v>
      </c>
      <c r="D60" s="24">
        <v>500000</v>
      </c>
      <c r="E60" s="24">
        <v>500000</v>
      </c>
      <c r="F60" s="24">
        <v>500000</v>
      </c>
      <c r="G60" s="24">
        <v>500000</v>
      </c>
      <c r="H60" s="24">
        <v>500000</v>
      </c>
      <c r="I60" s="24">
        <v>500000</v>
      </c>
      <c r="J60" s="24">
        <v>500000</v>
      </c>
      <c r="K60" s="24">
        <v>500000</v>
      </c>
      <c r="L60" s="24">
        <v>500000</v>
      </c>
      <c r="M60" s="24">
        <v>500000</v>
      </c>
      <c r="N60" s="11"/>
      <c r="O60" s="25">
        <f t="shared" si="29"/>
        <v>0</v>
      </c>
    </row>
    <row r="61" spans="1:15" ht="18">
      <c r="A61" s="20" t="s">
        <v>123</v>
      </c>
      <c r="B61" s="37" t="s">
        <v>124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11"/>
      <c r="O61" s="25" t="str">
        <f t="shared" si="29"/>
        <v>―</v>
      </c>
    </row>
    <row r="62" spans="1:15" ht="18">
      <c r="A62" s="20" t="s">
        <v>125</v>
      </c>
      <c r="B62" s="37" t="s">
        <v>120</v>
      </c>
      <c r="C62" s="24">
        <v>0</v>
      </c>
      <c r="D62" s="24">
        <v>1E-8</v>
      </c>
      <c r="E62" s="24">
        <v>1E-8</v>
      </c>
      <c r="F62" s="24">
        <v>1E-8</v>
      </c>
      <c r="G62" s="24">
        <v>1E-8</v>
      </c>
      <c r="H62" s="24">
        <v>1E-8</v>
      </c>
      <c r="I62" s="24">
        <v>1E-8</v>
      </c>
      <c r="J62" s="24">
        <v>1E-8</v>
      </c>
      <c r="K62" s="24">
        <v>1E-8</v>
      </c>
      <c r="L62" s="24">
        <v>1E-8</v>
      </c>
      <c r="M62" s="24">
        <v>1E-8</v>
      </c>
      <c r="N62" s="11"/>
      <c r="O62" s="25" t="str">
        <f t="shared" si="29"/>
        <v>―</v>
      </c>
    </row>
    <row r="63" spans="1:15" ht="18">
      <c r="A63" s="20" t="s">
        <v>100</v>
      </c>
      <c r="B63" s="38" t="s">
        <v>43</v>
      </c>
      <c r="C63" s="24">
        <v>573341</v>
      </c>
      <c r="D63" s="24">
        <v>573341</v>
      </c>
      <c r="E63" s="24">
        <v>573341</v>
      </c>
      <c r="F63" s="24">
        <v>573341</v>
      </c>
      <c r="G63" s="24">
        <v>573341</v>
      </c>
      <c r="H63" s="24">
        <v>573341</v>
      </c>
      <c r="I63" s="24">
        <v>573341</v>
      </c>
      <c r="J63" s="24">
        <v>573341</v>
      </c>
      <c r="K63" s="24">
        <v>573341</v>
      </c>
      <c r="L63" s="24">
        <v>573341</v>
      </c>
      <c r="M63" s="24">
        <v>573341</v>
      </c>
      <c r="N63" s="11"/>
      <c r="O63" s="25">
        <f t="shared" si="29"/>
        <v>0</v>
      </c>
    </row>
    <row r="64" spans="1:15" ht="18">
      <c r="A64" s="20"/>
      <c r="B64" s="39" t="s">
        <v>44</v>
      </c>
      <c r="C64" s="40">
        <f t="shared" ref="C64:M64" si="30">SUM(C53:C63)</f>
        <v>170029434</v>
      </c>
      <c r="D64" s="40">
        <f t="shared" si="30"/>
        <v>175547698.56133953</v>
      </c>
      <c r="E64" s="40">
        <f t="shared" si="30"/>
        <v>181715288.13677117</v>
      </c>
      <c r="F64" s="40">
        <f t="shared" si="30"/>
        <v>188102208.20714131</v>
      </c>
      <c r="G64" s="40">
        <f t="shared" si="30"/>
        <v>194716278.86020777</v>
      </c>
      <c r="H64" s="40">
        <f t="shared" si="30"/>
        <v>201565599.19656149</v>
      </c>
      <c r="I64" s="40">
        <f t="shared" si="30"/>
        <v>208658557.28717539</v>
      </c>
      <c r="J64" s="40">
        <f t="shared" si="30"/>
        <v>216003840.4863759</v>
      </c>
      <c r="K64" s="40">
        <f t="shared" si="30"/>
        <v>222753609.69554511</v>
      </c>
      <c r="L64" s="40">
        <f t="shared" si="30"/>
        <v>229716364.06842002</v>
      </c>
      <c r="M64" s="40">
        <f t="shared" si="30"/>
        <v>236898840.2745409</v>
      </c>
      <c r="N64" s="11"/>
      <c r="O64" s="41">
        <f t="shared" si="29"/>
        <v>3.3722293693560612E-2</v>
      </c>
    </row>
    <row r="65" spans="1:15" ht="18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>
      <c r="A66" s="20"/>
      <c r="B66" s="21" t="s">
        <v>24</v>
      </c>
      <c r="C66" s="11"/>
      <c r="D66" s="11"/>
      <c r="E66" s="11"/>
      <c r="F66" s="11"/>
      <c r="G66" s="11"/>
      <c r="H66" s="11"/>
      <c r="I66" s="42"/>
      <c r="J66" s="42"/>
      <c r="K66" s="42"/>
      <c r="L66" s="42"/>
      <c r="M66" s="42"/>
      <c r="N66" s="11"/>
      <c r="O66" s="11"/>
    </row>
    <row r="67" spans="1:15" ht="18">
      <c r="A67" s="20">
        <v>7111</v>
      </c>
      <c r="B67" s="37" t="s">
        <v>20</v>
      </c>
      <c r="C67" s="24">
        <v>18073634</v>
      </c>
      <c r="D67" s="24">
        <v>18791383.181559335</v>
      </c>
      <c r="E67" s="24">
        <v>19224474.753118671</v>
      </c>
      <c r="F67" s="24">
        <v>19657566.324678011</v>
      </c>
      <c r="G67" s="24">
        <v>20090657.896237347</v>
      </c>
      <c r="H67" s="24">
        <v>20523749.467796683</v>
      </c>
      <c r="I67" s="24">
        <v>20956841.039356019</v>
      </c>
      <c r="J67" s="24">
        <v>21389932.610915359</v>
      </c>
      <c r="K67" s="24">
        <v>21823024.182474699</v>
      </c>
      <c r="L67" s="24">
        <v>22256115.754034035</v>
      </c>
      <c r="M67" s="24">
        <v>22689207.325593371</v>
      </c>
      <c r="N67" s="11"/>
      <c r="O67" s="25">
        <f t="shared" ref="O67:O80" si="31">IFERROR(((M67/C67)^(1/COUNTA($D$14:$M$14)))-1,"―")</f>
        <v>2.3004122936425953E-2</v>
      </c>
    </row>
    <row r="68" spans="1:15" ht="18">
      <c r="A68" s="20">
        <v>7160</v>
      </c>
      <c r="B68" s="37" t="s">
        <v>45</v>
      </c>
      <c r="C68" s="24">
        <v>100000</v>
      </c>
      <c r="D68" s="24">
        <v>100000</v>
      </c>
      <c r="E68" s="24">
        <v>100000</v>
      </c>
      <c r="F68" s="24">
        <v>100000</v>
      </c>
      <c r="G68" s="24">
        <v>100000</v>
      </c>
      <c r="H68" s="24">
        <v>100000</v>
      </c>
      <c r="I68" s="24">
        <v>100000</v>
      </c>
      <c r="J68" s="24">
        <v>100000</v>
      </c>
      <c r="K68" s="24">
        <v>100000</v>
      </c>
      <c r="L68" s="24">
        <v>100000</v>
      </c>
      <c r="M68" s="24">
        <v>100000</v>
      </c>
      <c r="N68" s="11"/>
      <c r="O68" s="25">
        <f t="shared" si="31"/>
        <v>0</v>
      </c>
    </row>
    <row r="69" spans="1:15" ht="18">
      <c r="A69" s="20">
        <v>7271</v>
      </c>
      <c r="B69" s="37" t="s">
        <v>21</v>
      </c>
      <c r="C69" s="24">
        <v>5809103</v>
      </c>
      <c r="D69" s="24">
        <v>6410577.6988906395</v>
      </c>
      <c r="E69" s="24">
        <v>6562981.9077812796</v>
      </c>
      <c r="F69" s="24">
        <v>6715386.1166719189</v>
      </c>
      <c r="G69" s="24">
        <v>6867790.3255625591</v>
      </c>
      <c r="H69" s="24">
        <v>7020194.5344531992</v>
      </c>
      <c r="I69" s="24">
        <v>7172598.7433438385</v>
      </c>
      <c r="J69" s="24">
        <v>7325002.9522344787</v>
      </c>
      <c r="K69" s="24">
        <v>7477407.1611251188</v>
      </c>
      <c r="L69" s="24">
        <v>7629811.3700157581</v>
      </c>
      <c r="M69" s="24">
        <v>7782215.5789063964</v>
      </c>
      <c r="N69" s="11"/>
      <c r="O69" s="25">
        <f t="shared" si="31"/>
        <v>2.9673220905569231E-2</v>
      </c>
    </row>
    <row r="70" spans="1:15" ht="18">
      <c r="A70" s="20">
        <v>7292</v>
      </c>
      <c r="B70" s="37" t="s">
        <v>126</v>
      </c>
      <c r="C70" s="24">
        <v>787500</v>
      </c>
      <c r="D70" s="24">
        <v>787500</v>
      </c>
      <c r="E70" s="24">
        <v>787500</v>
      </c>
      <c r="F70" s="24">
        <v>787500</v>
      </c>
      <c r="G70" s="24">
        <v>787500</v>
      </c>
      <c r="H70" s="24">
        <v>787500</v>
      </c>
      <c r="I70" s="24">
        <v>787500</v>
      </c>
      <c r="J70" s="24">
        <v>787500</v>
      </c>
      <c r="K70" s="24">
        <v>787500</v>
      </c>
      <c r="L70" s="24">
        <v>787500</v>
      </c>
      <c r="M70" s="24">
        <v>787500</v>
      </c>
      <c r="N70" s="11"/>
      <c r="O70" s="25">
        <f t="shared" si="31"/>
        <v>0</v>
      </c>
    </row>
    <row r="71" spans="1:15" ht="18">
      <c r="A71" s="20">
        <v>7310</v>
      </c>
      <c r="B71" s="37" t="s">
        <v>46</v>
      </c>
      <c r="C71" s="24">
        <v>1653902</v>
      </c>
      <c r="D71" s="24">
        <v>1653902</v>
      </c>
      <c r="E71" s="24">
        <v>1653902</v>
      </c>
      <c r="F71" s="24">
        <v>1653902</v>
      </c>
      <c r="G71" s="24">
        <v>1653902</v>
      </c>
      <c r="H71" s="24">
        <v>1653902</v>
      </c>
      <c r="I71" s="24">
        <v>1653902</v>
      </c>
      <c r="J71" s="24">
        <v>1653902</v>
      </c>
      <c r="K71" s="24">
        <v>1653902</v>
      </c>
      <c r="L71" s="24">
        <v>1653902</v>
      </c>
      <c r="M71" s="24">
        <v>1653902</v>
      </c>
      <c r="N71" s="11"/>
      <c r="O71" s="25">
        <f t="shared" si="31"/>
        <v>0</v>
      </c>
    </row>
    <row r="72" spans="1:15" ht="18">
      <c r="A72" s="20">
        <v>7320</v>
      </c>
      <c r="B72" s="37" t="s">
        <v>47</v>
      </c>
      <c r="C72" s="24">
        <v>1850000</v>
      </c>
      <c r="D72" s="24">
        <v>1836690</v>
      </c>
      <c r="E72" s="24">
        <v>772595</v>
      </c>
      <c r="F72" s="24">
        <v>782219</v>
      </c>
      <c r="G72" s="24">
        <v>678536</v>
      </c>
      <c r="H72" s="24">
        <v>678437</v>
      </c>
      <c r="I72" s="24">
        <v>678505</v>
      </c>
      <c r="J72" s="24">
        <v>678076</v>
      </c>
      <c r="K72" s="24">
        <v>384757</v>
      </c>
      <c r="L72" s="24">
        <v>397284</v>
      </c>
      <c r="M72" s="24">
        <v>294586</v>
      </c>
      <c r="N72" s="11"/>
      <c r="O72" s="25">
        <f t="shared" si="31"/>
        <v>-0.16784536305945219</v>
      </c>
    </row>
    <row r="73" spans="1:15" ht="18">
      <c r="A73" s="20">
        <v>7340</v>
      </c>
      <c r="B73" s="37" t="s">
        <v>48</v>
      </c>
      <c r="C73" s="24">
        <v>5240827</v>
      </c>
      <c r="D73" s="24">
        <v>5240827</v>
      </c>
      <c r="E73" s="24">
        <v>5240827</v>
      </c>
      <c r="F73" s="24">
        <v>5240827</v>
      </c>
      <c r="G73" s="24">
        <v>5240827</v>
      </c>
      <c r="H73" s="24">
        <v>5240827</v>
      </c>
      <c r="I73" s="24">
        <v>5240827</v>
      </c>
      <c r="J73" s="24">
        <v>5240827</v>
      </c>
      <c r="K73" s="24">
        <v>5240827</v>
      </c>
      <c r="L73" s="24">
        <v>5240827</v>
      </c>
      <c r="M73" s="24">
        <v>5240827</v>
      </c>
      <c r="N73" s="11"/>
      <c r="O73" s="25">
        <f t="shared" si="31"/>
        <v>0</v>
      </c>
    </row>
    <row r="74" spans="1:15" ht="18">
      <c r="A74" s="20">
        <v>7505</v>
      </c>
      <c r="B74" s="37" t="s">
        <v>111</v>
      </c>
      <c r="C74" s="24">
        <v>783733</v>
      </c>
      <c r="D74" s="24">
        <v>783733</v>
      </c>
      <c r="E74" s="24">
        <v>783733</v>
      </c>
      <c r="F74" s="24">
        <v>783733</v>
      </c>
      <c r="G74" s="24">
        <v>783733</v>
      </c>
      <c r="H74" s="24">
        <v>783733</v>
      </c>
      <c r="I74" s="24">
        <v>783733</v>
      </c>
      <c r="J74" s="24">
        <v>783733</v>
      </c>
      <c r="K74" s="24">
        <v>783733</v>
      </c>
      <c r="L74" s="24">
        <v>783733</v>
      </c>
      <c r="M74" s="24">
        <v>783733</v>
      </c>
      <c r="N74" s="11"/>
      <c r="O74" s="25">
        <f t="shared" si="31"/>
        <v>0</v>
      </c>
    </row>
    <row r="75" spans="1:15" ht="18">
      <c r="A75" s="20" t="s">
        <v>112</v>
      </c>
      <c r="B75" s="37" t="s">
        <v>110</v>
      </c>
      <c r="C75" s="24">
        <v>0</v>
      </c>
      <c r="D75" s="24">
        <v>1E-8</v>
      </c>
      <c r="E75" s="24">
        <v>1E-8</v>
      </c>
      <c r="F75" s="24">
        <v>1E-8</v>
      </c>
      <c r="G75" s="24">
        <v>1E-8</v>
      </c>
      <c r="H75" s="24">
        <v>1E-8</v>
      </c>
      <c r="I75" s="24">
        <v>1E-8</v>
      </c>
      <c r="J75" s="24">
        <v>1E-8</v>
      </c>
      <c r="K75" s="24">
        <v>1E-8</v>
      </c>
      <c r="L75" s="24">
        <v>1E-8</v>
      </c>
      <c r="M75" s="24">
        <v>1E-8</v>
      </c>
      <c r="N75" s="11"/>
      <c r="O75" s="25" t="str">
        <f t="shared" si="31"/>
        <v>―</v>
      </c>
    </row>
    <row r="76" spans="1:15" ht="18">
      <c r="A76" s="20">
        <v>7599</v>
      </c>
      <c r="B76" s="37" t="s">
        <v>127</v>
      </c>
      <c r="C76" s="24">
        <v>205000</v>
      </c>
      <c r="D76" s="24">
        <v>205000</v>
      </c>
      <c r="E76" s="24">
        <v>205000</v>
      </c>
      <c r="F76" s="24">
        <v>205000</v>
      </c>
      <c r="G76" s="24">
        <v>205000</v>
      </c>
      <c r="H76" s="24">
        <v>205000</v>
      </c>
      <c r="I76" s="24">
        <v>205000</v>
      </c>
      <c r="J76" s="24">
        <v>205000</v>
      </c>
      <c r="K76" s="24">
        <v>205000</v>
      </c>
      <c r="L76" s="24">
        <v>205000</v>
      </c>
      <c r="M76" s="24">
        <v>205000</v>
      </c>
      <c r="N76" s="11"/>
      <c r="O76" s="25">
        <f t="shared" si="31"/>
        <v>0</v>
      </c>
    </row>
    <row r="77" spans="1:15" ht="18">
      <c r="A77" s="20">
        <v>7810</v>
      </c>
      <c r="B77" s="37" t="s">
        <v>128</v>
      </c>
      <c r="C77" s="24">
        <v>4113814</v>
      </c>
      <c r="D77" s="24">
        <v>4239860.3916521808</v>
      </c>
      <c r="E77" s="24">
        <v>4354652.2828449532</v>
      </c>
      <c r="F77" s="24">
        <v>4472639.852362372</v>
      </c>
      <c r="G77" s="24">
        <v>4593914.0089859571</v>
      </c>
      <c r="H77" s="24">
        <v>4718568.2895293003</v>
      </c>
      <c r="I77" s="24">
        <v>4846698.9356944226</v>
      </c>
      <c r="J77" s="24">
        <v>4978404.9731940813</v>
      </c>
      <c r="K77" s="24">
        <v>5113788.2932073073</v>
      </c>
      <c r="L77" s="24">
        <v>5252953.7362372791</v>
      </c>
      <c r="M77" s="24">
        <v>5396009.1784428228</v>
      </c>
      <c r="N77" s="11"/>
      <c r="O77" s="25">
        <f t="shared" si="31"/>
        <v>2.7502300235739963E-2</v>
      </c>
    </row>
    <row r="78" spans="1:15" ht="18">
      <c r="A78" s="20">
        <v>7820</v>
      </c>
      <c r="B78" s="37" t="s">
        <v>129</v>
      </c>
      <c r="C78" s="24">
        <v>18961190</v>
      </c>
      <c r="D78" s="24">
        <v>19780487.827404685</v>
      </c>
      <c r="E78" s="24">
        <v>20503881.557790946</v>
      </c>
      <c r="F78" s="24">
        <v>21328369.317103922</v>
      </c>
      <c r="G78" s="24">
        <v>22086834.653938703</v>
      </c>
      <c r="H78" s="24">
        <v>22766338.215952538</v>
      </c>
      <c r="I78" s="24">
        <v>23504923.735314894</v>
      </c>
      <c r="J78" s="24">
        <v>24273809.936185542</v>
      </c>
      <c r="K78" s="24">
        <v>25067608.640777428</v>
      </c>
      <c r="L78" s="24">
        <v>25887124.92897791</v>
      </c>
      <c r="M78" s="24">
        <v>26733189.883798786</v>
      </c>
      <c r="N78" s="11"/>
      <c r="O78" s="25">
        <f t="shared" si="31"/>
        <v>3.4947975428676559E-2</v>
      </c>
    </row>
    <row r="79" spans="1:15" ht="18">
      <c r="A79" s="20">
        <v>7000</v>
      </c>
      <c r="B79" s="37" t="s">
        <v>23</v>
      </c>
      <c r="C79" s="24">
        <v>200000</v>
      </c>
      <c r="D79" s="24">
        <v>200000</v>
      </c>
      <c r="E79" s="24">
        <v>200000</v>
      </c>
      <c r="F79" s="24">
        <v>200000</v>
      </c>
      <c r="G79" s="24">
        <v>200000</v>
      </c>
      <c r="H79" s="24">
        <v>200000</v>
      </c>
      <c r="I79" s="24">
        <v>200000</v>
      </c>
      <c r="J79" s="24">
        <v>200000</v>
      </c>
      <c r="K79" s="24">
        <v>200000</v>
      </c>
      <c r="L79" s="24">
        <v>200000</v>
      </c>
      <c r="M79" s="24">
        <v>200000</v>
      </c>
      <c r="N79" s="11"/>
      <c r="O79" s="25">
        <f t="shared" si="31"/>
        <v>0</v>
      </c>
    </row>
    <row r="80" spans="1:15" ht="18">
      <c r="A80" s="20"/>
      <c r="B80" s="39" t="s">
        <v>49</v>
      </c>
      <c r="C80" s="40">
        <f t="shared" ref="C80:M80" si="32">SUM(C67:C79)</f>
        <v>57778703</v>
      </c>
      <c r="D80" s="40">
        <f t="shared" si="32"/>
        <v>60029961.099506848</v>
      </c>
      <c r="E80" s="40">
        <f t="shared" si="32"/>
        <v>60389547.501535863</v>
      </c>
      <c r="F80" s="40">
        <f t="shared" si="32"/>
        <v>61927142.610816233</v>
      </c>
      <c r="G80" s="40">
        <f t="shared" si="32"/>
        <v>63288694.88472458</v>
      </c>
      <c r="H80" s="40">
        <f t="shared" si="32"/>
        <v>64678249.507731728</v>
      </c>
      <c r="I80" s="40">
        <f t="shared" si="32"/>
        <v>66130529.45370917</v>
      </c>
      <c r="J80" s="40">
        <f t="shared" si="32"/>
        <v>67616188.472529471</v>
      </c>
      <c r="K80" s="40">
        <f t="shared" si="32"/>
        <v>68837547.277584568</v>
      </c>
      <c r="L80" s="40">
        <f t="shared" si="32"/>
        <v>70394251.789264992</v>
      </c>
      <c r="M80" s="40">
        <f t="shared" si="32"/>
        <v>71866169.966741383</v>
      </c>
      <c r="N80" s="11"/>
      <c r="O80" s="41">
        <f t="shared" si="31"/>
        <v>2.2058304059448419E-2</v>
      </c>
    </row>
    <row r="81" spans="1:15" ht="18">
      <c r="A81" s="2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>
      <c r="A82" s="20"/>
      <c r="B82" s="21" t="s">
        <v>25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8">
      <c r="A83" s="20">
        <v>8514</v>
      </c>
      <c r="B83" s="37" t="s">
        <v>50</v>
      </c>
      <c r="C83" s="24">
        <v>904235</v>
      </c>
      <c r="D83" s="24">
        <v>922319.70000000007</v>
      </c>
      <c r="E83" s="24">
        <v>940766.09400000004</v>
      </c>
      <c r="F83" s="24">
        <v>959581.4158800001</v>
      </c>
      <c r="G83" s="24">
        <v>978773.0441976001</v>
      </c>
      <c r="H83" s="24">
        <v>998348.50508155208</v>
      </c>
      <c r="I83" s="24">
        <v>1018315.4751831831</v>
      </c>
      <c r="J83" s="24">
        <v>1038681.7846868468</v>
      </c>
      <c r="K83" s="24">
        <v>1059455.4203805837</v>
      </c>
      <c r="L83" s="24">
        <v>1080644.5287881955</v>
      </c>
      <c r="M83" s="24">
        <v>1102257.4193639595</v>
      </c>
      <c r="N83" s="11"/>
      <c r="O83" s="25">
        <f t="shared" ref="O83:O94" si="33">IFERROR(((M83/C83)^(1/COUNTA($D$14:$M$14)))-1,"―")</f>
        <v>2.0000000000000018E-2</v>
      </c>
    </row>
    <row r="84" spans="1:15" ht="18">
      <c r="A84" s="20">
        <v>8515</v>
      </c>
      <c r="B84" s="37" t="s">
        <v>51</v>
      </c>
      <c r="C84" s="24">
        <v>200787</v>
      </c>
      <c r="D84" s="24">
        <v>204802.74</v>
      </c>
      <c r="E84" s="24">
        <v>208898.7948</v>
      </c>
      <c r="F84" s="24">
        <v>213076.77069600002</v>
      </c>
      <c r="G84" s="24">
        <v>217338.30610992003</v>
      </c>
      <c r="H84" s="24">
        <v>221685.07223211843</v>
      </c>
      <c r="I84" s="24">
        <v>226118.77367676081</v>
      </c>
      <c r="J84" s="24">
        <v>230641.14915029603</v>
      </c>
      <c r="K84" s="24">
        <v>235253.97213330196</v>
      </c>
      <c r="L84" s="24">
        <v>239959.05157596801</v>
      </c>
      <c r="M84" s="24">
        <v>244758.23260748739</v>
      </c>
      <c r="N84" s="11"/>
      <c r="O84" s="25">
        <f t="shared" si="33"/>
        <v>2.0000000000000018E-2</v>
      </c>
    </row>
    <row r="85" spans="1:15" ht="18">
      <c r="A85" s="20">
        <v>8516</v>
      </c>
      <c r="B85" s="37" t="s">
        <v>52</v>
      </c>
      <c r="C85" s="24">
        <v>44889</v>
      </c>
      <c r="D85" s="24">
        <v>45786.78</v>
      </c>
      <c r="E85" s="24">
        <v>46702.515599999999</v>
      </c>
      <c r="F85" s="24">
        <v>47636.565911999998</v>
      </c>
      <c r="G85" s="24">
        <v>48589.297230240001</v>
      </c>
      <c r="H85" s="24">
        <v>49561.083174844804</v>
      </c>
      <c r="I85" s="24">
        <v>50552.304838341697</v>
      </c>
      <c r="J85" s="24">
        <v>51563.35093510853</v>
      </c>
      <c r="K85" s="24">
        <v>52594.617953810703</v>
      </c>
      <c r="L85" s="24">
        <v>53646.510312886916</v>
      </c>
      <c r="M85" s="24">
        <v>54719.440519144657</v>
      </c>
      <c r="N85" s="11"/>
      <c r="O85" s="25">
        <f t="shared" si="33"/>
        <v>2.0000000000000018E-2</v>
      </c>
    </row>
    <row r="86" spans="1:15" ht="18">
      <c r="A86" s="20">
        <v>8517</v>
      </c>
      <c r="B86" s="37" t="s">
        <v>53</v>
      </c>
      <c r="C86" s="24">
        <v>53285</v>
      </c>
      <c r="D86" s="24">
        <v>54350.700000000004</v>
      </c>
      <c r="E86" s="24">
        <v>55437.714000000007</v>
      </c>
      <c r="F86" s="24">
        <v>56546.468280000008</v>
      </c>
      <c r="G86" s="24">
        <v>57677.397645600009</v>
      </c>
      <c r="H86" s="24">
        <v>58830.945598512008</v>
      </c>
      <c r="I86" s="24">
        <v>60007.564510482247</v>
      </c>
      <c r="J86" s="24">
        <v>61207.715800691891</v>
      </c>
      <c r="K86" s="24">
        <v>62431.87011670573</v>
      </c>
      <c r="L86" s="24">
        <v>63680.507519039842</v>
      </c>
      <c r="M86" s="24">
        <v>64954.117669420637</v>
      </c>
      <c r="N86" s="11"/>
      <c r="O86" s="25">
        <f t="shared" si="33"/>
        <v>2.0000000000000018E-2</v>
      </c>
    </row>
    <row r="87" spans="1:15" ht="18">
      <c r="A87" s="20">
        <v>8740</v>
      </c>
      <c r="B87" s="37" t="s">
        <v>54</v>
      </c>
      <c r="C87" s="24">
        <v>2647764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11"/>
      <c r="O87" s="25">
        <f t="shared" si="33"/>
        <v>-1</v>
      </c>
    </row>
    <row r="88" spans="1:15" ht="18">
      <c r="A88" s="20">
        <v>8741</v>
      </c>
      <c r="B88" s="37" t="s">
        <v>55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11"/>
      <c r="O88" s="25" t="str">
        <f t="shared" si="33"/>
        <v>―</v>
      </c>
    </row>
    <row r="89" spans="1:15" ht="18">
      <c r="A89" s="20">
        <v>8743</v>
      </c>
      <c r="B89" s="37" t="s">
        <v>56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11"/>
      <c r="O89" s="25" t="str">
        <f t="shared" si="33"/>
        <v>―</v>
      </c>
    </row>
    <row r="90" spans="1:15" ht="18">
      <c r="A90" s="20">
        <v>8744</v>
      </c>
      <c r="B90" s="37" t="s">
        <v>154</v>
      </c>
      <c r="C90" s="24">
        <v>106000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11"/>
      <c r="O90" s="25">
        <f t="shared" si="33"/>
        <v>-1</v>
      </c>
    </row>
    <row r="91" spans="1:15" ht="18">
      <c r="A91" s="20">
        <v>8750</v>
      </c>
      <c r="B91" s="37" t="s">
        <v>57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11"/>
      <c r="O91" s="25" t="str">
        <f t="shared" si="33"/>
        <v>―</v>
      </c>
    </row>
    <row r="92" spans="1:15" ht="18">
      <c r="A92" s="20">
        <v>8800</v>
      </c>
      <c r="B92" s="37" t="s">
        <v>58</v>
      </c>
      <c r="C92" s="24">
        <v>1040000</v>
      </c>
      <c r="D92" s="24">
        <v>1060800</v>
      </c>
      <c r="E92" s="24">
        <v>1082016</v>
      </c>
      <c r="F92" s="24">
        <v>1103656.32</v>
      </c>
      <c r="G92" s="24">
        <v>1125729.4464000002</v>
      </c>
      <c r="H92" s="24">
        <v>1148244.0353280001</v>
      </c>
      <c r="I92" s="24">
        <v>1171208.9160345602</v>
      </c>
      <c r="J92" s="24">
        <v>1194633.0943552514</v>
      </c>
      <c r="K92" s="24">
        <v>1218525.7562423565</v>
      </c>
      <c r="L92" s="24">
        <v>1242896.2713672037</v>
      </c>
      <c r="M92" s="24">
        <v>1267754.1967945476</v>
      </c>
      <c r="N92" s="11"/>
      <c r="O92" s="25">
        <f t="shared" si="33"/>
        <v>2.0000000000000018E-2</v>
      </c>
    </row>
    <row r="93" spans="1:15" ht="18">
      <c r="A93" s="20" t="s">
        <v>101</v>
      </c>
      <c r="B93" s="37" t="s">
        <v>59</v>
      </c>
      <c r="C93" s="24">
        <v>40000</v>
      </c>
      <c r="D93" s="24">
        <v>40800</v>
      </c>
      <c r="E93" s="24">
        <v>41616</v>
      </c>
      <c r="F93" s="24">
        <v>42448.32</v>
      </c>
      <c r="G93" s="24">
        <v>43297.286399999997</v>
      </c>
      <c r="H93" s="24">
        <v>44163.232127999996</v>
      </c>
      <c r="I93" s="24">
        <v>45046.496770559999</v>
      </c>
      <c r="J93" s="24">
        <v>45947.4267059712</v>
      </c>
      <c r="K93" s="24">
        <v>46866.375240090623</v>
      </c>
      <c r="L93" s="24">
        <v>47803.702744892435</v>
      </c>
      <c r="M93" s="24">
        <v>48759.776799790285</v>
      </c>
      <c r="N93" s="11"/>
      <c r="O93" s="25">
        <f t="shared" si="33"/>
        <v>2.0000000000000018E-2</v>
      </c>
    </row>
    <row r="94" spans="1:15" ht="18">
      <c r="A94" s="20"/>
      <c r="B94" s="39" t="s">
        <v>60</v>
      </c>
      <c r="C94" s="40">
        <f t="shared" ref="C94:M94" si="34">SUM(C83:C93)</f>
        <v>5036960</v>
      </c>
      <c r="D94" s="40">
        <f t="shared" si="34"/>
        <v>2328859.92</v>
      </c>
      <c r="E94" s="40">
        <f t="shared" si="34"/>
        <v>2375437.1184</v>
      </c>
      <c r="F94" s="40">
        <f t="shared" si="34"/>
        <v>2422945.8607680001</v>
      </c>
      <c r="G94" s="40">
        <f t="shared" si="34"/>
        <v>2471404.7779833605</v>
      </c>
      <c r="H94" s="40">
        <f t="shared" si="34"/>
        <v>2520832.8735430269</v>
      </c>
      <c r="I94" s="40">
        <f t="shared" si="34"/>
        <v>2571249.5310138878</v>
      </c>
      <c r="J94" s="40">
        <f t="shared" si="34"/>
        <v>2622674.5216341661</v>
      </c>
      <c r="K94" s="40">
        <f t="shared" si="34"/>
        <v>2675128.012066849</v>
      </c>
      <c r="L94" s="40">
        <f t="shared" si="34"/>
        <v>2728630.572308186</v>
      </c>
      <c r="M94" s="40">
        <f t="shared" si="34"/>
        <v>2783203.1837543496</v>
      </c>
      <c r="N94" s="11"/>
      <c r="O94" s="41">
        <f t="shared" si="33"/>
        <v>-5.7594871056540264E-2</v>
      </c>
    </row>
    <row r="95" spans="1:15" ht="18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8.75" thickBot="1">
      <c r="A96" s="20"/>
      <c r="B96" s="29" t="s">
        <v>62</v>
      </c>
      <c r="C96" s="30">
        <f>SUM(C64,C80,C94)</f>
        <v>232845097</v>
      </c>
      <c r="D96" s="30">
        <f t="shared" ref="D96:M96" si="35">SUM(D64,D80,D94)</f>
        <v>237906519.58084637</v>
      </c>
      <c r="E96" s="30">
        <f t="shared" si="35"/>
        <v>244480272.75670704</v>
      </c>
      <c r="F96" s="30">
        <f t="shared" si="35"/>
        <v>252452296.67872554</v>
      </c>
      <c r="G96" s="30">
        <f t="shared" si="35"/>
        <v>260476378.52291572</v>
      </c>
      <c r="H96" s="30">
        <f t="shared" si="35"/>
        <v>268764681.57783628</v>
      </c>
      <c r="I96" s="30">
        <f t="shared" si="35"/>
        <v>277360336.27189845</v>
      </c>
      <c r="J96" s="30">
        <f t="shared" si="35"/>
        <v>286242703.4805395</v>
      </c>
      <c r="K96" s="30">
        <f t="shared" si="35"/>
        <v>294266284.98519653</v>
      </c>
      <c r="L96" s="30">
        <f t="shared" si="35"/>
        <v>302839246.42999321</v>
      </c>
      <c r="M96" s="30">
        <f t="shared" si="35"/>
        <v>311548213.42503661</v>
      </c>
      <c r="N96" s="11"/>
      <c r="O96" s="31">
        <f t="shared" ref="O96" si="36">IFERROR(((M96/C96)^(1/COUNTA($D$14:$M$14)))-1,"―")</f>
        <v>2.9546144965175491E-2</v>
      </c>
    </row>
    <row r="97" spans="1:15" ht="19.5" thickTop="1">
      <c r="A97" s="20"/>
      <c r="B97" s="32"/>
      <c r="C97" s="22"/>
      <c r="D97" s="22"/>
      <c r="E97" s="22"/>
      <c r="F97" s="43"/>
      <c r="G97" s="44"/>
      <c r="H97" s="44"/>
      <c r="I97" s="44"/>
      <c r="J97" s="44"/>
      <c r="K97" s="44"/>
      <c r="L97" s="44"/>
      <c r="M97" s="44"/>
      <c r="N97" s="11"/>
      <c r="O97" s="11"/>
    </row>
    <row r="98" spans="1:15" ht="18">
      <c r="A98" s="20"/>
      <c r="B98" s="18" t="s">
        <v>29</v>
      </c>
      <c r="C98" s="22"/>
      <c r="D98" s="22"/>
      <c r="E98" s="22"/>
      <c r="F98" s="22"/>
      <c r="G98" s="44"/>
      <c r="H98" s="44"/>
      <c r="I98" s="44"/>
      <c r="J98" s="44"/>
      <c r="K98" s="44"/>
      <c r="L98" s="44"/>
      <c r="M98" s="44"/>
      <c r="N98" s="11"/>
      <c r="O98" s="11"/>
    </row>
    <row r="99" spans="1:15" ht="18">
      <c r="A99" s="20">
        <v>110</v>
      </c>
      <c r="B99" s="26" t="s">
        <v>63</v>
      </c>
      <c r="C99" s="24">
        <v>7144721</v>
      </c>
      <c r="D99" s="24">
        <v>7287615.4199999999</v>
      </c>
      <c r="E99" s="24">
        <v>7433367.7284000004</v>
      </c>
      <c r="F99" s="24">
        <v>7582035.0829680013</v>
      </c>
      <c r="G99" s="24">
        <v>7733675.7846273612</v>
      </c>
      <c r="H99" s="24">
        <v>7888349.3003199063</v>
      </c>
      <c r="I99" s="24">
        <v>8046116.2863263059</v>
      </c>
      <c r="J99" s="24">
        <v>8207038.6120528327</v>
      </c>
      <c r="K99" s="24">
        <v>8371179.3842938906</v>
      </c>
      <c r="L99" s="24">
        <v>8538602.9719797652</v>
      </c>
      <c r="M99" s="24">
        <v>8709375.0314193647</v>
      </c>
      <c r="N99" s="11"/>
      <c r="O99" s="25">
        <f t="shared" ref="O99:O112" si="37">IFERROR(((M99/C99)^(1/COUNTA($D$14:$M$14)))-1,"―")</f>
        <v>2.0000000000000018E-2</v>
      </c>
    </row>
    <row r="100" spans="1:15" ht="18">
      <c r="A100" s="20">
        <v>122</v>
      </c>
      <c r="B100" s="26" t="s">
        <v>64</v>
      </c>
      <c r="C100" s="24">
        <v>429745</v>
      </c>
      <c r="D100" s="24">
        <v>438339.9</v>
      </c>
      <c r="E100" s="24">
        <v>447106.69800000009</v>
      </c>
      <c r="F100" s="24">
        <v>456048.83196000004</v>
      </c>
      <c r="G100" s="24">
        <v>465169.80859920004</v>
      </c>
      <c r="H100" s="24">
        <v>474473.20477118401</v>
      </c>
      <c r="I100" s="24">
        <v>483962.66886660777</v>
      </c>
      <c r="J100" s="24">
        <v>493641.92224393995</v>
      </c>
      <c r="K100" s="24">
        <v>503514.7606888187</v>
      </c>
      <c r="L100" s="24">
        <v>513585.05590259505</v>
      </c>
      <c r="M100" s="24">
        <v>523856.757020647</v>
      </c>
      <c r="N100" s="11"/>
      <c r="O100" s="25">
        <f t="shared" si="37"/>
        <v>2.0000000000000018E-2</v>
      </c>
    </row>
    <row r="101" spans="1:15" ht="18">
      <c r="A101" s="20">
        <v>123</v>
      </c>
      <c r="B101" s="26" t="s">
        <v>130</v>
      </c>
      <c r="C101" s="24">
        <v>2075102</v>
      </c>
      <c r="D101" s="24">
        <v>2137355.06</v>
      </c>
      <c r="E101" s="24">
        <v>2201475.7117999997</v>
      </c>
      <c r="F101" s="24">
        <v>2267519.9831540002</v>
      </c>
      <c r="G101" s="24">
        <v>2335545.5826486205</v>
      </c>
      <c r="H101" s="24">
        <v>2405611.9501280785</v>
      </c>
      <c r="I101" s="24">
        <v>2477780.3086319212</v>
      </c>
      <c r="J101" s="24">
        <v>2552113.7178908791</v>
      </c>
      <c r="K101" s="24">
        <v>2628677.1294276058</v>
      </c>
      <c r="L101" s="24">
        <v>2707537.4433104326</v>
      </c>
      <c r="M101" s="24">
        <v>2788763.5666097463</v>
      </c>
      <c r="N101" s="11"/>
      <c r="O101" s="25">
        <f t="shared" si="37"/>
        <v>3.0000000000000027E-2</v>
      </c>
    </row>
    <row r="102" spans="1:15" ht="18">
      <c r="A102" s="20">
        <v>120</v>
      </c>
      <c r="B102" s="26" t="s">
        <v>65</v>
      </c>
      <c r="C102" s="24">
        <v>73708459</v>
      </c>
      <c r="D102" s="24">
        <v>75919712.770000011</v>
      </c>
      <c r="E102" s="24">
        <v>78197304.153100044</v>
      </c>
      <c r="F102" s="24">
        <v>80543223.277692989</v>
      </c>
      <c r="G102" s="24">
        <v>82959519.976023808</v>
      </c>
      <c r="H102" s="24">
        <v>85448305.575304493</v>
      </c>
      <c r="I102" s="24">
        <v>88011754.74256365</v>
      </c>
      <c r="J102" s="24">
        <v>90652107.384840563</v>
      </c>
      <c r="K102" s="24">
        <v>93371670.606385797</v>
      </c>
      <c r="L102" s="24">
        <v>96172820.724577352</v>
      </c>
      <c r="M102" s="24">
        <v>99058005.346314669</v>
      </c>
      <c r="N102" s="11"/>
      <c r="O102" s="25">
        <f t="shared" si="37"/>
        <v>3.0000000000000027E-2</v>
      </c>
    </row>
    <row r="103" spans="1:15" ht="18">
      <c r="A103" s="20" t="s">
        <v>131</v>
      </c>
      <c r="B103" s="26" t="s">
        <v>132</v>
      </c>
      <c r="C103" s="24">
        <v>278181</v>
      </c>
      <c r="D103" s="24">
        <v>283744.62</v>
      </c>
      <c r="E103" s="24">
        <v>289419.51240000001</v>
      </c>
      <c r="F103" s="24">
        <v>295207.90264799999</v>
      </c>
      <c r="G103" s="24">
        <v>301112.06070095999</v>
      </c>
      <c r="H103" s="24">
        <v>307134.30191497918</v>
      </c>
      <c r="I103" s="24">
        <v>313276.98795327882</v>
      </c>
      <c r="J103" s="24">
        <v>319542.52771234442</v>
      </c>
      <c r="K103" s="24">
        <v>325933.37826659129</v>
      </c>
      <c r="L103" s="24">
        <v>332452.04583192308</v>
      </c>
      <c r="M103" s="24">
        <v>339101.08674856171</v>
      </c>
      <c r="N103" s="11"/>
      <c r="O103" s="25">
        <f t="shared" si="37"/>
        <v>2.0000000000000018E-2</v>
      </c>
    </row>
    <row r="104" spans="1:15" ht="18">
      <c r="A104" s="20" t="s">
        <v>133</v>
      </c>
      <c r="B104" s="26" t="s">
        <v>134</v>
      </c>
      <c r="C104" s="24">
        <v>426912</v>
      </c>
      <c r="D104" s="24">
        <v>435450.24</v>
      </c>
      <c r="E104" s="24">
        <v>444159.24480000004</v>
      </c>
      <c r="F104" s="24">
        <v>453042.42969600001</v>
      </c>
      <c r="G104" s="24">
        <v>462103.27828991995</v>
      </c>
      <c r="H104" s="24">
        <v>471345.34385571844</v>
      </c>
      <c r="I104" s="24">
        <v>480772.25073283282</v>
      </c>
      <c r="J104" s="24">
        <v>490387.69574748946</v>
      </c>
      <c r="K104" s="24">
        <v>500195.44966243929</v>
      </c>
      <c r="L104" s="24">
        <v>510199.358655688</v>
      </c>
      <c r="M104" s="24">
        <v>520403.34582880174</v>
      </c>
      <c r="N104" s="11"/>
      <c r="O104" s="25">
        <f t="shared" si="37"/>
        <v>2.0000000000000018E-2</v>
      </c>
    </row>
    <row r="105" spans="1:15" ht="18">
      <c r="A105" s="20" t="s">
        <v>135</v>
      </c>
      <c r="B105" s="26" t="s">
        <v>136</v>
      </c>
      <c r="C105" s="24">
        <v>553515</v>
      </c>
      <c r="D105" s="24">
        <v>564585.29999999993</v>
      </c>
      <c r="E105" s="24">
        <v>575877.00600000005</v>
      </c>
      <c r="F105" s="24">
        <v>587394.54611999996</v>
      </c>
      <c r="G105" s="24">
        <v>599142.43704240001</v>
      </c>
      <c r="H105" s="24">
        <v>611125.28578324814</v>
      </c>
      <c r="I105" s="24">
        <v>623347.79149891308</v>
      </c>
      <c r="J105" s="24">
        <v>635814.7473288913</v>
      </c>
      <c r="K105" s="24">
        <v>648531.04227546917</v>
      </c>
      <c r="L105" s="24">
        <v>661501.66312097851</v>
      </c>
      <c r="M105" s="24">
        <v>674731.69638339814</v>
      </c>
      <c r="N105" s="11"/>
      <c r="O105" s="25">
        <f t="shared" si="37"/>
        <v>2.0000000000000018E-2</v>
      </c>
    </row>
    <row r="106" spans="1:15" ht="18">
      <c r="A106" s="20">
        <v>130</v>
      </c>
      <c r="B106" s="26" t="s">
        <v>66</v>
      </c>
      <c r="C106" s="24">
        <v>232777</v>
      </c>
      <c r="D106" s="24">
        <v>237432.54</v>
      </c>
      <c r="E106" s="24">
        <v>242181.19079999998</v>
      </c>
      <c r="F106" s="24">
        <v>247024.81461599999</v>
      </c>
      <c r="G106" s="24">
        <v>251965.31090831998</v>
      </c>
      <c r="H106" s="24">
        <v>257004.61712648641</v>
      </c>
      <c r="I106" s="24">
        <v>262144.70946901612</v>
      </c>
      <c r="J106" s="24">
        <v>267387.60365839646</v>
      </c>
      <c r="K106" s="24">
        <v>272735.3557315644</v>
      </c>
      <c r="L106" s="24">
        <v>278190.06284619571</v>
      </c>
      <c r="M106" s="24">
        <v>283753.86410311959</v>
      </c>
      <c r="N106" s="11"/>
      <c r="O106" s="25">
        <f t="shared" si="37"/>
        <v>2.0000000000000018E-2</v>
      </c>
    </row>
    <row r="107" spans="1:15" ht="18">
      <c r="A107" s="20">
        <v>150</v>
      </c>
      <c r="B107" s="26" t="s">
        <v>67</v>
      </c>
      <c r="C107" s="24">
        <v>5162149</v>
      </c>
      <c r="D107" s="24">
        <v>5265391.9800000004</v>
      </c>
      <c r="E107" s="24">
        <v>5370699.819600001</v>
      </c>
      <c r="F107" s="24">
        <v>5478113.8159919996</v>
      </c>
      <c r="G107" s="24">
        <v>5587676.0923118414</v>
      </c>
      <c r="H107" s="24">
        <v>5699429.6141580762</v>
      </c>
      <c r="I107" s="24">
        <v>5813418.2064412385</v>
      </c>
      <c r="J107" s="24">
        <v>5929686.5705700638</v>
      </c>
      <c r="K107" s="24">
        <v>6048280.301981464</v>
      </c>
      <c r="L107" s="24">
        <v>6169245.9080210943</v>
      </c>
      <c r="M107" s="24">
        <v>6292630.8261815161</v>
      </c>
      <c r="N107" s="11"/>
      <c r="O107" s="25">
        <f t="shared" si="37"/>
        <v>2.0000000000000018E-2</v>
      </c>
    </row>
    <row r="108" spans="1:15" ht="18">
      <c r="A108" s="20">
        <v>160</v>
      </c>
      <c r="B108" s="23" t="s">
        <v>137</v>
      </c>
      <c r="C108" s="24">
        <v>2637636</v>
      </c>
      <c r="D108" s="24">
        <v>2690388.72</v>
      </c>
      <c r="E108" s="24">
        <v>2744196.4944000002</v>
      </c>
      <c r="F108" s="24">
        <v>2799080.424288</v>
      </c>
      <c r="G108" s="24">
        <v>2855062.0327737601</v>
      </c>
      <c r="H108" s="24">
        <v>2912163.273429235</v>
      </c>
      <c r="I108" s="24">
        <v>2970406.5388978203</v>
      </c>
      <c r="J108" s="24">
        <v>3029814.6696757767</v>
      </c>
      <c r="K108" s="24">
        <v>3090410.9630692918</v>
      </c>
      <c r="L108" s="24">
        <v>3152219.1823306778</v>
      </c>
      <c r="M108" s="24">
        <v>3215263.5659772907</v>
      </c>
      <c r="N108" s="11"/>
      <c r="O108" s="25">
        <f t="shared" si="37"/>
        <v>2.0000000000000018E-2</v>
      </c>
    </row>
    <row r="109" spans="1:15" ht="18">
      <c r="A109" s="20">
        <v>170</v>
      </c>
      <c r="B109" s="26" t="s">
        <v>138</v>
      </c>
      <c r="C109" s="24">
        <v>2581593</v>
      </c>
      <c r="D109" s="24">
        <v>2633224.86</v>
      </c>
      <c r="E109" s="24">
        <v>2685889.3572</v>
      </c>
      <c r="F109" s="24">
        <v>2739607.1443440001</v>
      </c>
      <c r="G109" s="24">
        <v>2794399.28723088</v>
      </c>
      <c r="H109" s="24">
        <v>2850287.2729754979</v>
      </c>
      <c r="I109" s="24">
        <v>2907293.0184350079</v>
      </c>
      <c r="J109" s="24">
        <v>2965438.8788037081</v>
      </c>
      <c r="K109" s="24">
        <v>3024747.6563797821</v>
      </c>
      <c r="L109" s="24">
        <v>3085242.6095073777</v>
      </c>
      <c r="M109" s="24">
        <v>3146947.4616975253</v>
      </c>
      <c r="N109" s="11"/>
      <c r="O109" s="25">
        <f t="shared" si="37"/>
        <v>2.0000000000000018E-2</v>
      </c>
    </row>
    <row r="110" spans="1:15" ht="18">
      <c r="A110" s="20">
        <v>180</v>
      </c>
      <c r="B110" s="26" t="s">
        <v>139</v>
      </c>
      <c r="C110" s="24">
        <v>4446652</v>
      </c>
      <c r="D110" s="24">
        <v>4535585.04</v>
      </c>
      <c r="E110" s="24">
        <v>4626296.7407999998</v>
      </c>
      <c r="F110" s="24">
        <v>4718822.6756160017</v>
      </c>
      <c r="G110" s="24">
        <v>4813199.1291283211</v>
      </c>
      <c r="H110" s="24">
        <v>4909463.1117108874</v>
      </c>
      <c r="I110" s="24">
        <v>5007652.3739451058</v>
      </c>
      <c r="J110" s="24">
        <v>5107805.421424008</v>
      </c>
      <c r="K110" s="24">
        <v>5209961.5298524899</v>
      </c>
      <c r="L110" s="24">
        <v>5314160.7604495389</v>
      </c>
      <c r="M110" s="24">
        <v>5420443.9756585294</v>
      </c>
      <c r="N110" s="11"/>
      <c r="O110" s="25">
        <f t="shared" si="37"/>
        <v>2.0000000000000018E-2</v>
      </c>
    </row>
    <row r="111" spans="1:15" ht="18">
      <c r="A111" s="20">
        <v>190</v>
      </c>
      <c r="B111" s="26" t="s">
        <v>140</v>
      </c>
      <c r="C111" s="24">
        <v>7752697</v>
      </c>
      <c r="D111" s="24">
        <v>7907750.9399999995</v>
      </c>
      <c r="E111" s="24">
        <v>8065905.9587999992</v>
      </c>
      <c r="F111" s="24">
        <v>8227224.0779760014</v>
      </c>
      <c r="G111" s="24">
        <v>8391768.559535522</v>
      </c>
      <c r="H111" s="24">
        <v>8559603.930726232</v>
      </c>
      <c r="I111" s="24">
        <v>8730796.0093407556</v>
      </c>
      <c r="J111" s="24">
        <v>8905411.9295275696</v>
      </c>
      <c r="K111" s="24">
        <v>9083520.1681181248</v>
      </c>
      <c r="L111" s="24">
        <v>9265190.5714804865</v>
      </c>
      <c r="M111" s="24">
        <v>9450494.3829100952</v>
      </c>
      <c r="N111" s="11"/>
      <c r="O111" s="25">
        <f t="shared" si="37"/>
        <v>2.0000000000000018E-2</v>
      </c>
    </row>
    <row r="112" spans="1:15" ht="18">
      <c r="A112" s="20"/>
      <c r="B112" s="39" t="s">
        <v>68</v>
      </c>
      <c r="C112" s="40">
        <f t="shared" ref="C112:M112" si="38">SUM(C99:C111)</f>
        <v>107430139</v>
      </c>
      <c r="D112" s="40">
        <f t="shared" si="38"/>
        <v>110336577.39000002</v>
      </c>
      <c r="E112" s="40">
        <f t="shared" si="38"/>
        <v>113323879.61610003</v>
      </c>
      <c r="F112" s="40">
        <f t="shared" si="38"/>
        <v>116394345.00707099</v>
      </c>
      <c r="G112" s="40">
        <f t="shared" si="38"/>
        <v>119550339.33982091</v>
      </c>
      <c r="H112" s="40">
        <f t="shared" si="38"/>
        <v>122794296.78220402</v>
      </c>
      <c r="I112" s="40">
        <f t="shared" si="38"/>
        <v>126128721.89310247</v>
      </c>
      <c r="J112" s="40">
        <f t="shared" si="38"/>
        <v>129556191.68147647</v>
      </c>
      <c r="K112" s="40">
        <f t="shared" si="38"/>
        <v>133079357.72613332</v>
      </c>
      <c r="L112" s="40">
        <f t="shared" si="38"/>
        <v>136700948.35801414</v>
      </c>
      <c r="M112" s="40">
        <f t="shared" si="38"/>
        <v>140423770.90685326</v>
      </c>
      <c r="N112" s="11"/>
      <c r="O112" s="41">
        <f t="shared" si="37"/>
        <v>2.7144273819754261E-2</v>
      </c>
    </row>
    <row r="113" spans="1:15" ht="18.75">
      <c r="A113" s="20"/>
      <c r="B113" s="4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1"/>
      <c r="O113" s="11"/>
    </row>
    <row r="114" spans="1:15" ht="18">
      <c r="A114" s="20"/>
      <c r="B114" s="21" t="s">
        <v>31</v>
      </c>
      <c r="C114" s="24"/>
      <c r="D114" s="24"/>
      <c r="E114" s="24"/>
      <c r="F114" s="46"/>
      <c r="G114" s="24"/>
      <c r="H114" s="24"/>
      <c r="I114" s="24"/>
      <c r="J114" s="24"/>
      <c r="K114" s="24"/>
      <c r="L114" s="24"/>
      <c r="M114" s="24"/>
      <c r="N114" s="11"/>
      <c r="O114" s="11"/>
    </row>
    <row r="115" spans="1:15" ht="18">
      <c r="A115" s="20">
        <v>230</v>
      </c>
      <c r="B115" s="37" t="s">
        <v>69</v>
      </c>
      <c r="C115" s="24">
        <v>37748061</v>
      </c>
      <c r="D115" s="24">
        <v>39379124.470491007</v>
      </c>
      <c r="E115" s="24">
        <v>40819261.437719226</v>
      </c>
      <c r="F115" s="24">
        <v>42460657.05857949</v>
      </c>
      <c r="G115" s="24">
        <v>43970614.809186131</v>
      </c>
      <c r="H115" s="24">
        <v>45323374.942311503</v>
      </c>
      <c r="I115" s="24">
        <v>46793755.822341025</v>
      </c>
      <c r="J115" s="24">
        <v>48324459.497190699</v>
      </c>
      <c r="K115" s="24">
        <v>49904759.147299998</v>
      </c>
      <c r="L115" s="24">
        <v>51536257.530971341</v>
      </c>
      <c r="M115" s="24">
        <v>53220609.173697375</v>
      </c>
      <c r="N115" s="11"/>
      <c r="O115" s="25">
        <f t="shared" ref="O115:O125" si="39">IFERROR(((M115/C115)^(1/COUNTA($D$14:$M$14)))-1,"―")</f>
        <v>3.4947975428676559E-2</v>
      </c>
    </row>
    <row r="116" spans="1:15" ht="18">
      <c r="A116" s="20" t="s">
        <v>102</v>
      </c>
      <c r="B116" s="37" t="s">
        <v>70</v>
      </c>
      <c r="C116" s="24">
        <v>12438233</v>
      </c>
      <c r="D116" s="24">
        <v>12935762.320000002</v>
      </c>
      <c r="E116" s="24">
        <v>13453192.812799998</v>
      </c>
      <c r="F116" s="24">
        <v>13991320.525312003</v>
      </c>
      <c r="G116" s="24">
        <v>14550973.346324481</v>
      </c>
      <c r="H116" s="24">
        <v>15133012.280177461</v>
      </c>
      <c r="I116" s="24">
        <v>15738332.771384563</v>
      </c>
      <c r="J116" s="24">
        <v>16367866.082239944</v>
      </c>
      <c r="K116" s="24">
        <v>17022580.725529544</v>
      </c>
      <c r="L116" s="24">
        <v>17703483.954550724</v>
      </c>
      <c r="M116" s="24">
        <v>18411623.312732752</v>
      </c>
      <c r="N116" s="11"/>
      <c r="O116" s="25">
        <f t="shared" si="39"/>
        <v>4.0000000000000036E-2</v>
      </c>
    </row>
    <row r="117" spans="1:15" ht="18">
      <c r="A117" s="20">
        <v>220</v>
      </c>
      <c r="B117" s="37" t="s">
        <v>71</v>
      </c>
      <c r="C117" s="24">
        <v>8189814</v>
      </c>
      <c r="D117" s="24">
        <v>8440748.1703350004</v>
      </c>
      <c r="E117" s="24">
        <v>8669276.7906316482</v>
      </c>
      <c r="F117" s="24">
        <v>8904167.3930409309</v>
      </c>
      <c r="G117" s="24">
        <v>9145600.9594963025</v>
      </c>
      <c r="H117" s="24">
        <v>9393763.7038386073</v>
      </c>
      <c r="I117" s="24">
        <v>9648847.2248223387</v>
      </c>
      <c r="J117" s="24">
        <v>9911048.6636329498</v>
      </c>
      <c r="K117" s="24">
        <v>10180570.866049202</v>
      </c>
      <c r="L117" s="24">
        <v>10457622.549388085</v>
      </c>
      <c r="M117" s="24">
        <v>10742418.474374279</v>
      </c>
      <c r="N117" s="11"/>
      <c r="O117" s="25">
        <f t="shared" si="39"/>
        <v>2.7502300235740185E-2</v>
      </c>
    </row>
    <row r="118" spans="1:15" ht="18">
      <c r="A118" s="20">
        <v>276</v>
      </c>
      <c r="B118" s="37" t="s">
        <v>141</v>
      </c>
      <c r="C118" s="24">
        <v>3102086</v>
      </c>
      <c r="D118" s="24">
        <v>3226169.4399999995</v>
      </c>
      <c r="E118" s="24">
        <v>3355216.2176000006</v>
      </c>
      <c r="F118" s="24">
        <v>3489424.8663040008</v>
      </c>
      <c r="G118" s="24">
        <v>3629001.8609561608</v>
      </c>
      <c r="H118" s="24">
        <v>3774161.9353944072</v>
      </c>
      <c r="I118" s="24">
        <v>3925128.4128101841</v>
      </c>
      <c r="J118" s="24">
        <v>4082133.5493225912</v>
      </c>
      <c r="K118" s="24">
        <v>4245418.8912954973</v>
      </c>
      <c r="L118" s="24">
        <v>4415235.646947315</v>
      </c>
      <c r="M118" s="24">
        <v>4591845.0728252074</v>
      </c>
      <c r="N118" s="11"/>
      <c r="O118" s="25">
        <f t="shared" si="39"/>
        <v>4.0000000000000036E-2</v>
      </c>
    </row>
    <row r="119" spans="1:15" ht="18">
      <c r="A119" s="20" t="s">
        <v>103</v>
      </c>
      <c r="B119" s="37" t="s">
        <v>73</v>
      </c>
      <c r="C119" s="24">
        <v>952738</v>
      </c>
      <c r="D119" s="24">
        <v>986083.82999999973</v>
      </c>
      <c r="E119" s="24">
        <v>1020596.7640499996</v>
      </c>
      <c r="F119" s="24">
        <v>1056317.6507917498</v>
      </c>
      <c r="G119" s="24">
        <v>1088007.1803155025</v>
      </c>
      <c r="H119" s="24">
        <v>1120647.3957249676</v>
      </c>
      <c r="I119" s="24">
        <v>1146422.2858266416</v>
      </c>
      <c r="J119" s="24">
        <v>1172789.9984006542</v>
      </c>
      <c r="K119" s="24">
        <v>1199764.168363869</v>
      </c>
      <c r="L119" s="24">
        <v>1227358.7442362378</v>
      </c>
      <c r="M119" s="24">
        <v>1255587.995353672</v>
      </c>
      <c r="N119" s="11"/>
      <c r="O119" s="25">
        <f t="shared" si="39"/>
        <v>2.7986394422943484E-2</v>
      </c>
    </row>
    <row r="120" spans="1:15" ht="18">
      <c r="A120" s="20">
        <v>260</v>
      </c>
      <c r="B120" s="37" t="s">
        <v>72</v>
      </c>
      <c r="C120" s="24">
        <v>766500</v>
      </c>
      <c r="D120" s="24">
        <v>787237.05802368012</v>
      </c>
      <c r="E120" s="24">
        <v>808551.0689485441</v>
      </c>
      <c r="F120" s="24">
        <v>830458.43818483665</v>
      </c>
      <c r="G120" s="24">
        <v>852976.04524157511</v>
      </c>
      <c r="H120" s="24">
        <v>876121.25758823962</v>
      </c>
      <c r="I120" s="24">
        <v>899911.94492509274</v>
      </c>
      <c r="J120" s="24">
        <v>924366.49387423485</v>
      </c>
      <c r="K120" s="24">
        <v>949503.82310387969</v>
      </c>
      <c r="L120" s="24">
        <v>975343.39889868186</v>
      </c>
      <c r="M120" s="24">
        <v>1001905.2511893617</v>
      </c>
      <c r="N120" s="11"/>
      <c r="O120" s="25">
        <f t="shared" si="39"/>
        <v>2.7144273819754261E-2</v>
      </c>
    </row>
    <row r="121" spans="1:15" ht="18">
      <c r="A121" s="20">
        <v>212</v>
      </c>
      <c r="B121" s="37" t="s">
        <v>142</v>
      </c>
      <c r="C121" s="24">
        <v>587520</v>
      </c>
      <c r="D121" s="24">
        <v>608083.19999999984</v>
      </c>
      <c r="E121" s="24">
        <v>629366.11199999985</v>
      </c>
      <c r="F121" s="24">
        <v>651393.92592000007</v>
      </c>
      <c r="G121" s="24">
        <v>670935.74369759974</v>
      </c>
      <c r="H121" s="24">
        <v>691063.81600852788</v>
      </c>
      <c r="I121" s="24">
        <v>706958.28377672401</v>
      </c>
      <c r="J121" s="24">
        <v>723218.3243035886</v>
      </c>
      <c r="K121" s="24">
        <v>739852.34576257109</v>
      </c>
      <c r="L121" s="24">
        <v>756868.94971511001</v>
      </c>
      <c r="M121" s="24">
        <v>774276.93555855774</v>
      </c>
      <c r="N121" s="11"/>
      <c r="O121" s="25">
        <f t="shared" si="39"/>
        <v>2.7986394422943484E-2</v>
      </c>
    </row>
    <row r="122" spans="1:15" ht="18">
      <c r="A122" s="20">
        <v>215</v>
      </c>
      <c r="B122" s="37" t="s">
        <v>143</v>
      </c>
      <c r="C122" s="24">
        <v>51108</v>
      </c>
      <c r="D122" s="24">
        <v>52896.78</v>
      </c>
      <c r="E122" s="24">
        <v>54748.167299999986</v>
      </c>
      <c r="F122" s="24">
        <v>56664.353155499986</v>
      </c>
      <c r="G122" s="24">
        <v>58364.283750164999</v>
      </c>
      <c r="H122" s="24">
        <v>60115.212262669942</v>
      </c>
      <c r="I122" s="24">
        <v>61497.862144711347</v>
      </c>
      <c r="J122" s="24">
        <v>62912.312974039705</v>
      </c>
      <c r="K122" s="24">
        <v>64359.296172442613</v>
      </c>
      <c r="L122" s="24">
        <v>65839.559984408799</v>
      </c>
      <c r="M122" s="24">
        <v>67353.869864050197</v>
      </c>
      <c r="N122" s="11"/>
      <c r="O122" s="25">
        <f t="shared" si="39"/>
        <v>2.7986394422943484E-2</v>
      </c>
    </row>
    <row r="123" spans="1:15" ht="18">
      <c r="A123" s="20" t="s">
        <v>113</v>
      </c>
      <c r="B123" s="37" t="s">
        <v>114</v>
      </c>
      <c r="C123" s="24">
        <v>30000</v>
      </c>
      <c r="D123" s="24">
        <v>30811.626537130334</v>
      </c>
      <c r="E123" s="24">
        <v>31645.834401117179</v>
      </c>
      <c r="F123" s="24">
        <v>32503.265682381076</v>
      </c>
      <c r="G123" s="24">
        <v>33384.581027067514</v>
      </c>
      <c r="H123" s="24">
        <v>34290.46017957884</v>
      </c>
      <c r="I123" s="24">
        <v>35221.602541099513</v>
      </c>
      <c r="J123" s="24">
        <v>36178.727744588447</v>
      </c>
      <c r="K123" s="24">
        <v>37162.576246727178</v>
      </c>
      <c r="L123" s="24">
        <v>38173.909937326091</v>
      </c>
      <c r="M123" s="24">
        <v>39213.51276670691</v>
      </c>
      <c r="N123" s="11"/>
      <c r="O123" s="25">
        <f t="shared" si="39"/>
        <v>2.7144273819754261E-2</v>
      </c>
    </row>
    <row r="124" spans="1:15" ht="18">
      <c r="A124" s="20" t="s">
        <v>115</v>
      </c>
      <c r="B124" s="37" t="s">
        <v>116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11"/>
      <c r="O124" s="25" t="str">
        <f t="shared" si="39"/>
        <v>―</v>
      </c>
    </row>
    <row r="125" spans="1:15" ht="18">
      <c r="A125" s="20"/>
      <c r="B125" s="39" t="s">
        <v>74</v>
      </c>
      <c r="C125" s="40">
        <f t="shared" ref="C125:M125" si="40">SUM(C115:C124)</f>
        <v>63866060</v>
      </c>
      <c r="D125" s="40">
        <f t="shared" si="40"/>
        <v>66446916.895386823</v>
      </c>
      <c r="E125" s="40">
        <f t="shared" si="40"/>
        <v>68841855.205450535</v>
      </c>
      <c r="F125" s="40">
        <f t="shared" si="40"/>
        <v>71472907.476970896</v>
      </c>
      <c r="G125" s="40">
        <f t="shared" si="40"/>
        <v>73999858.809994981</v>
      </c>
      <c r="H125" s="40">
        <f t="shared" si="40"/>
        <v>76406551.003485963</v>
      </c>
      <c r="I125" s="40">
        <f t="shared" si="40"/>
        <v>78956076.210572392</v>
      </c>
      <c r="J125" s="40">
        <f t="shared" si="40"/>
        <v>81604973.649683282</v>
      </c>
      <c r="K125" s="40">
        <f t="shared" si="40"/>
        <v>84343971.839823708</v>
      </c>
      <c r="L125" s="40">
        <f t="shared" si="40"/>
        <v>87176184.244629204</v>
      </c>
      <c r="M125" s="40">
        <f t="shared" si="40"/>
        <v>90104833.598361954</v>
      </c>
      <c r="N125" s="11"/>
      <c r="O125" s="41">
        <f t="shared" si="39"/>
        <v>3.5017746797789462E-2</v>
      </c>
    </row>
    <row r="126" spans="1:15" ht="18">
      <c r="A126" s="20"/>
      <c r="B126" s="3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1"/>
      <c r="O126" s="11"/>
    </row>
    <row r="127" spans="1:15" ht="18">
      <c r="A127" s="20"/>
      <c r="B127" s="39" t="s">
        <v>75</v>
      </c>
      <c r="C127" s="40">
        <f t="shared" ref="C127:M127" si="41">SUM(C112,C125)</f>
        <v>171296199</v>
      </c>
      <c r="D127" s="40">
        <f t="shared" si="41"/>
        <v>176783494.28538683</v>
      </c>
      <c r="E127" s="40">
        <f t="shared" si="41"/>
        <v>182165734.82155055</v>
      </c>
      <c r="F127" s="40">
        <f t="shared" si="41"/>
        <v>187867252.48404187</v>
      </c>
      <c r="G127" s="40">
        <f t="shared" si="41"/>
        <v>193550198.14981589</v>
      </c>
      <c r="H127" s="40">
        <f t="shared" si="41"/>
        <v>199200847.78568998</v>
      </c>
      <c r="I127" s="40">
        <f t="shared" si="41"/>
        <v>205084798.10367486</v>
      </c>
      <c r="J127" s="40">
        <f t="shared" si="41"/>
        <v>211161165.33115977</v>
      </c>
      <c r="K127" s="40">
        <f t="shared" si="41"/>
        <v>217423329.56595701</v>
      </c>
      <c r="L127" s="40">
        <f t="shared" si="41"/>
        <v>223877132.60264334</v>
      </c>
      <c r="M127" s="40">
        <f t="shared" si="41"/>
        <v>230528604.50521523</v>
      </c>
      <c r="N127" s="11"/>
      <c r="O127" s="41">
        <f t="shared" ref="O127" si="42">IFERROR(((M127/C127)^(1/COUNTA($D$14:$M$14)))-1,"―")</f>
        <v>3.0143459533347849E-2</v>
      </c>
    </row>
    <row r="128" spans="1:15" ht="18">
      <c r="A128" s="20"/>
      <c r="B128" s="11"/>
      <c r="C128" s="11"/>
      <c r="D128" s="11"/>
      <c r="E128" s="11"/>
      <c r="F128" s="11"/>
      <c r="G128" s="11"/>
      <c r="H128" s="42"/>
      <c r="I128" s="42"/>
      <c r="J128" s="42"/>
      <c r="K128" s="42"/>
      <c r="L128" s="42"/>
      <c r="M128" s="42"/>
      <c r="N128" s="11"/>
      <c r="O128" s="11"/>
    </row>
    <row r="129" spans="1:15" ht="18">
      <c r="A129" s="20"/>
      <c r="B129" s="47" t="s">
        <v>42</v>
      </c>
      <c r="C129" s="11"/>
      <c r="D129" s="11"/>
      <c r="E129" s="11"/>
      <c r="F129" s="11"/>
      <c r="G129" s="42"/>
      <c r="H129" s="11"/>
      <c r="I129" s="11"/>
      <c r="J129" s="11"/>
      <c r="K129" s="11"/>
      <c r="L129" s="11"/>
      <c r="M129" s="11"/>
      <c r="N129" s="11"/>
      <c r="O129" s="11"/>
    </row>
    <row r="130" spans="1:15" ht="18">
      <c r="A130" s="20">
        <v>560</v>
      </c>
      <c r="B130" s="37" t="s">
        <v>144</v>
      </c>
      <c r="C130" s="24">
        <v>4358503</v>
      </c>
      <c r="D130" s="24">
        <v>4511050.6049999995</v>
      </c>
      <c r="E130" s="24">
        <v>4668937.3761749985</v>
      </c>
      <c r="F130" s="24">
        <v>4832350.1843411252</v>
      </c>
      <c r="G130" s="24">
        <v>4977320.6898713578</v>
      </c>
      <c r="H130" s="24">
        <v>5126640.3105674991</v>
      </c>
      <c r="I130" s="24">
        <v>5244553.0377105512</v>
      </c>
      <c r="J130" s="24">
        <v>5365177.7575778933</v>
      </c>
      <c r="K130" s="24">
        <v>5488576.8460021839</v>
      </c>
      <c r="L130" s="24">
        <v>5614814.1134602334</v>
      </c>
      <c r="M130" s="24">
        <v>5743954.838069818</v>
      </c>
      <c r="N130" s="11"/>
      <c r="O130" s="25">
        <f t="shared" ref="O130:O134" si="43">IFERROR(((M130/C130)^(1/COUNTA($D$14:$M$14)))-1,"―")</f>
        <v>2.7986394422943484E-2</v>
      </c>
    </row>
    <row r="131" spans="1:15" ht="18">
      <c r="A131" s="20">
        <v>561</v>
      </c>
      <c r="B131" s="37" t="s">
        <v>76</v>
      </c>
      <c r="C131" s="24">
        <v>639908</v>
      </c>
      <c r="D131" s="24">
        <v>662304.78</v>
      </c>
      <c r="E131" s="24">
        <v>685485.44729999988</v>
      </c>
      <c r="F131" s="24">
        <v>709477.43795549986</v>
      </c>
      <c r="G131" s="24">
        <v>730761.7610941648</v>
      </c>
      <c r="H131" s="24">
        <v>752684.61392698984</v>
      </c>
      <c r="I131" s="24">
        <v>769996.36004731047</v>
      </c>
      <c r="J131" s="24">
        <v>787706.27632839861</v>
      </c>
      <c r="K131" s="24">
        <v>805823.52068395168</v>
      </c>
      <c r="L131" s="24">
        <v>824357.46165968257</v>
      </c>
      <c r="M131" s="24">
        <v>843317.68327785516</v>
      </c>
      <c r="N131" s="11"/>
      <c r="O131" s="25">
        <f t="shared" si="43"/>
        <v>2.7986394422943484E-2</v>
      </c>
    </row>
    <row r="132" spans="1:15" ht="18">
      <c r="A132" s="20">
        <v>562</v>
      </c>
      <c r="B132" s="37" t="s">
        <v>32</v>
      </c>
      <c r="C132" s="24">
        <v>6875078</v>
      </c>
      <c r="D132" s="24">
        <v>7107669.8774468843</v>
      </c>
      <c r="E132" s="24">
        <v>7122181.3095031073</v>
      </c>
      <c r="F132" s="24">
        <v>7110111.6215935685</v>
      </c>
      <c r="G132" s="24">
        <v>7096378.2016968466</v>
      </c>
      <c r="H132" s="24">
        <v>7059586.1773383003</v>
      </c>
      <c r="I132" s="24">
        <v>7262875.2006791187</v>
      </c>
      <c r="J132" s="24">
        <v>7474006.6407465562</v>
      </c>
      <c r="K132" s="24">
        <v>7691850.6135911047</v>
      </c>
      <c r="L132" s="24">
        <v>7916175.5989533383</v>
      </c>
      <c r="M132" s="24">
        <v>8147259.1069475897</v>
      </c>
      <c r="N132" s="11"/>
      <c r="O132" s="25">
        <f t="shared" si="43"/>
        <v>1.712280052078774E-2</v>
      </c>
    </row>
    <row r="133" spans="1:15" ht="18">
      <c r="A133" s="20">
        <v>564</v>
      </c>
      <c r="B133" s="37" t="s">
        <v>117</v>
      </c>
      <c r="C133" s="24">
        <v>5413249</v>
      </c>
      <c r="D133" s="24">
        <v>5921106.3200000003</v>
      </c>
      <c r="E133" s="24">
        <v>6182845.574</v>
      </c>
      <c r="F133" s="24">
        <v>6380994.9006899996</v>
      </c>
      <c r="G133" s="24">
        <v>6556320.3041106993</v>
      </c>
      <c r="H133" s="24">
        <v>6736382.9350340199</v>
      </c>
      <c r="I133" s="24">
        <v>6879541.6734398026</v>
      </c>
      <c r="J133" s="24">
        <v>7025378.8038689177</v>
      </c>
      <c r="K133" s="24">
        <v>7173969.7560179019</v>
      </c>
      <c r="L133" s="24">
        <v>7328571.5144663127</v>
      </c>
      <c r="M133" s="24">
        <v>7484342.9985790374</v>
      </c>
      <c r="N133" s="11"/>
      <c r="O133" s="25">
        <f t="shared" si="43"/>
        <v>3.2926852737861223E-2</v>
      </c>
    </row>
    <row r="134" spans="1:15" ht="18">
      <c r="A134" s="20"/>
      <c r="B134" s="39" t="s">
        <v>77</v>
      </c>
      <c r="C134" s="40">
        <f t="shared" ref="C134:M134" si="44">SUM(C130:C133)</f>
        <v>17286738</v>
      </c>
      <c r="D134" s="40">
        <f t="shared" si="44"/>
        <v>18202131.582446884</v>
      </c>
      <c r="E134" s="40">
        <f t="shared" si="44"/>
        <v>18659449.706978105</v>
      </c>
      <c r="F134" s="40">
        <f t="shared" si="44"/>
        <v>19032934.144580193</v>
      </c>
      <c r="G134" s="40">
        <f t="shared" si="44"/>
        <v>19360780.956773069</v>
      </c>
      <c r="H134" s="40">
        <f t="shared" si="44"/>
        <v>19675294.036866806</v>
      </c>
      <c r="I134" s="40">
        <f t="shared" si="44"/>
        <v>20156966.271876782</v>
      </c>
      <c r="J134" s="40">
        <f t="shared" si="44"/>
        <v>20652269.478521764</v>
      </c>
      <c r="K134" s="40">
        <f t="shared" si="44"/>
        <v>21160220.736295141</v>
      </c>
      <c r="L134" s="40">
        <f t="shared" si="44"/>
        <v>21683918.688539568</v>
      </c>
      <c r="M134" s="40">
        <f t="shared" si="44"/>
        <v>22218874.626874302</v>
      </c>
      <c r="N134" s="11"/>
      <c r="O134" s="41">
        <f t="shared" si="43"/>
        <v>2.5417915378319833E-2</v>
      </c>
    </row>
    <row r="135" spans="1:15" ht="18">
      <c r="A135" s="2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8">
      <c r="A136" s="20"/>
      <c r="B136" s="18" t="s">
        <v>78</v>
      </c>
      <c r="C136" s="11"/>
      <c r="D136" s="11"/>
      <c r="E136" s="11"/>
      <c r="F136" s="11"/>
      <c r="G136" s="42"/>
      <c r="H136" s="11"/>
      <c r="I136" s="11"/>
      <c r="J136" s="11"/>
      <c r="K136" s="11"/>
      <c r="L136" s="11"/>
      <c r="M136" s="11"/>
      <c r="N136" s="11"/>
      <c r="O136" s="11"/>
    </row>
    <row r="137" spans="1:15" ht="18">
      <c r="A137" s="20">
        <v>322</v>
      </c>
      <c r="B137" s="37" t="s">
        <v>79</v>
      </c>
      <c r="C137" s="24">
        <v>4066440</v>
      </c>
      <c r="D137" s="24">
        <v>3523085.1450000005</v>
      </c>
      <c r="E137" s="24">
        <v>3646393.1250749994</v>
      </c>
      <c r="F137" s="24">
        <v>3774016.8844526247</v>
      </c>
      <c r="G137" s="24">
        <v>3887237.3909862032</v>
      </c>
      <c r="H137" s="24">
        <v>4003854.51271579</v>
      </c>
      <c r="I137" s="24">
        <v>4095943.1665082527</v>
      </c>
      <c r="J137" s="24">
        <v>4190149.8593379417</v>
      </c>
      <c r="K137" s="24">
        <v>4286523.3061027145</v>
      </c>
      <c r="L137" s="24">
        <v>4385113.3421430765</v>
      </c>
      <c r="M137" s="24">
        <v>4485970.9490123661</v>
      </c>
      <c r="N137" s="11"/>
      <c r="O137" s="25">
        <f t="shared" ref="O137:O154" si="45">IFERROR(((M137/C137)^(1/COUNTA($D$14:$M$14)))-1,"―")</f>
        <v>9.8670652579417872E-3</v>
      </c>
    </row>
    <row r="138" spans="1:15" ht="18">
      <c r="A138" s="20" t="s">
        <v>104</v>
      </c>
      <c r="B138" s="37" t="s">
        <v>80</v>
      </c>
      <c r="C138" s="24">
        <v>5218671</v>
      </c>
      <c r="D138" s="24">
        <v>5401324.4850000003</v>
      </c>
      <c r="E138" s="24">
        <v>5590370.8419749979</v>
      </c>
      <c r="F138" s="24">
        <v>5786033.8214441231</v>
      </c>
      <c r="G138" s="24">
        <v>5959614.8360874457</v>
      </c>
      <c r="H138" s="24">
        <v>6138403.2811700674</v>
      </c>
      <c r="I138" s="24">
        <v>6279586.5566369835</v>
      </c>
      <c r="J138" s="24">
        <v>6424017.0474396311</v>
      </c>
      <c r="K138" s="24">
        <v>6571769.4395307424</v>
      </c>
      <c r="L138" s="24">
        <v>6722920.1366399471</v>
      </c>
      <c r="M138" s="24">
        <v>6877547.2997826664</v>
      </c>
      <c r="N138" s="11"/>
      <c r="O138" s="25">
        <f t="shared" si="45"/>
        <v>2.7986394422943484E-2</v>
      </c>
    </row>
    <row r="139" spans="1:15" ht="18">
      <c r="A139" s="20">
        <v>430</v>
      </c>
      <c r="B139" s="37" t="s">
        <v>81</v>
      </c>
      <c r="C139" s="24">
        <v>1591409</v>
      </c>
      <c r="D139" s="24">
        <v>1647108.3149999999</v>
      </c>
      <c r="E139" s="24">
        <v>1704757.1060249996</v>
      </c>
      <c r="F139" s="24">
        <v>1764423.6047358743</v>
      </c>
      <c r="G139" s="24">
        <v>1817356.3128779507</v>
      </c>
      <c r="H139" s="24">
        <v>1871877.0022642894</v>
      </c>
      <c r="I139" s="24">
        <v>1914930.1733163679</v>
      </c>
      <c r="J139" s="24">
        <v>1958973.5673026438</v>
      </c>
      <c r="K139" s="24">
        <v>2004029.9593506046</v>
      </c>
      <c r="L139" s="24">
        <v>2050122.6484156682</v>
      </c>
      <c r="M139" s="24">
        <v>2097275.4693292286</v>
      </c>
      <c r="N139" s="11"/>
      <c r="O139" s="25">
        <f t="shared" si="45"/>
        <v>2.7986394422943484E-2</v>
      </c>
    </row>
    <row r="140" spans="1:15" ht="18">
      <c r="A140" s="20">
        <v>440</v>
      </c>
      <c r="B140" s="37" t="s">
        <v>41</v>
      </c>
      <c r="C140" s="24">
        <v>1408592</v>
      </c>
      <c r="D140" s="24">
        <v>1457892.7199999997</v>
      </c>
      <c r="E140" s="24">
        <v>1508918.9651999995</v>
      </c>
      <c r="F140" s="24">
        <v>1561731.1289819994</v>
      </c>
      <c r="G140" s="24">
        <v>1608583.0628514595</v>
      </c>
      <c r="H140" s="24">
        <v>1656840.5547370028</v>
      </c>
      <c r="I140" s="24">
        <v>1694947.8874959543</v>
      </c>
      <c r="J140" s="24">
        <v>1733931.6889083611</v>
      </c>
      <c r="K140" s="24">
        <v>1773812.1177532533</v>
      </c>
      <c r="L140" s="24">
        <v>1814609.7964615775</v>
      </c>
      <c r="M140" s="24">
        <v>1856345.8217801938</v>
      </c>
      <c r="N140" s="11"/>
      <c r="O140" s="25">
        <f t="shared" si="45"/>
        <v>2.7986394422943484E-2</v>
      </c>
    </row>
    <row r="141" spans="1:15" ht="18">
      <c r="A141" s="20" t="s">
        <v>105</v>
      </c>
      <c r="B141" s="37" t="s">
        <v>82</v>
      </c>
      <c r="C141" s="24">
        <v>66120</v>
      </c>
      <c r="D141" s="24">
        <v>68434.2</v>
      </c>
      <c r="E141" s="24">
        <v>70829.396999999983</v>
      </c>
      <c r="F141" s="24">
        <v>73308.425894999978</v>
      </c>
      <c r="G141" s="24">
        <v>75507.678671849979</v>
      </c>
      <c r="H141" s="24">
        <v>77772.909032005482</v>
      </c>
      <c r="I141" s="24">
        <v>79561.685939741597</v>
      </c>
      <c r="J141" s="24">
        <v>81391.60471635565</v>
      </c>
      <c r="K141" s="24">
        <v>83263.611624831814</v>
      </c>
      <c r="L141" s="24">
        <v>85178.674692202927</v>
      </c>
      <c r="M141" s="24">
        <v>87137.784210123587</v>
      </c>
      <c r="N141" s="11"/>
      <c r="O141" s="25">
        <f t="shared" si="45"/>
        <v>2.7986394422943262E-2</v>
      </c>
    </row>
    <row r="142" spans="1:15" ht="18">
      <c r="A142" s="20">
        <v>510</v>
      </c>
      <c r="B142" s="37" t="s">
        <v>145</v>
      </c>
      <c r="C142" s="24">
        <v>119765</v>
      </c>
      <c r="D142" s="24">
        <v>123956.77499999999</v>
      </c>
      <c r="E142" s="24">
        <v>128295.26212499998</v>
      </c>
      <c r="F142" s="24">
        <v>132785.59629937497</v>
      </c>
      <c r="G142" s="24">
        <v>136769.1641883562</v>
      </c>
      <c r="H142" s="24">
        <v>140872.23911400689</v>
      </c>
      <c r="I142" s="24">
        <v>144112.30061362905</v>
      </c>
      <c r="J142" s="24">
        <v>147426.8835277425</v>
      </c>
      <c r="K142" s="24">
        <v>150817.70184888056</v>
      </c>
      <c r="L142" s="24">
        <v>154286.50899140481</v>
      </c>
      <c r="M142" s="24">
        <v>157835.09869820709</v>
      </c>
      <c r="N142" s="11"/>
      <c r="O142" s="25">
        <f t="shared" si="45"/>
        <v>2.7986394422943484E-2</v>
      </c>
    </row>
    <row r="143" spans="1:15" ht="18">
      <c r="A143" s="20">
        <v>516</v>
      </c>
      <c r="B143" s="37" t="s">
        <v>83</v>
      </c>
      <c r="C143" s="24">
        <v>1967542</v>
      </c>
      <c r="D143" s="24">
        <v>2036405.9699999997</v>
      </c>
      <c r="E143" s="24">
        <v>2107680.1789499996</v>
      </c>
      <c r="F143" s="24">
        <v>2181448.9852132495</v>
      </c>
      <c r="G143" s="24">
        <v>2246892.4547696472</v>
      </c>
      <c r="H143" s="24">
        <v>2314299.2284127367</v>
      </c>
      <c r="I143" s="24">
        <v>2367528.1106662294</v>
      </c>
      <c r="J143" s="24">
        <v>2421981.2572115525</v>
      </c>
      <c r="K143" s="24">
        <v>2477686.8261274179</v>
      </c>
      <c r="L143" s="24">
        <v>2534673.623128348</v>
      </c>
      <c r="M143" s="24">
        <v>2592971.1164602996</v>
      </c>
      <c r="N143" s="11"/>
      <c r="O143" s="25">
        <f t="shared" si="45"/>
        <v>2.7986394422943484E-2</v>
      </c>
    </row>
    <row r="144" spans="1:15" ht="18">
      <c r="A144" s="20">
        <v>520</v>
      </c>
      <c r="B144" s="37" t="s">
        <v>84</v>
      </c>
      <c r="C144" s="24">
        <v>725370</v>
      </c>
      <c r="D144" s="24">
        <v>750757.95</v>
      </c>
      <c r="E144" s="24">
        <v>777034.47824999981</v>
      </c>
      <c r="F144" s="24">
        <v>804230.6849887498</v>
      </c>
      <c r="G144" s="24">
        <v>828357.60553841223</v>
      </c>
      <c r="H144" s="24">
        <v>853208.33370456472</v>
      </c>
      <c r="I144" s="24">
        <v>872832.12537976948</v>
      </c>
      <c r="J144" s="24">
        <v>892907.26426350418</v>
      </c>
      <c r="K144" s="24">
        <v>913444.13134156459</v>
      </c>
      <c r="L144" s="24">
        <v>934453.34636242059</v>
      </c>
      <c r="M144" s="24">
        <v>955945.77332875622</v>
      </c>
      <c r="N144" s="11"/>
      <c r="O144" s="25">
        <f t="shared" si="45"/>
        <v>2.7986394422943484E-2</v>
      </c>
    </row>
    <row r="145" spans="1:15" ht="18">
      <c r="A145" s="20">
        <v>530</v>
      </c>
      <c r="B145" s="37" t="s">
        <v>155</v>
      </c>
      <c r="C145" s="24">
        <v>96000</v>
      </c>
      <c r="D145" s="24">
        <v>99360</v>
      </c>
      <c r="E145" s="24">
        <v>102837.59999999998</v>
      </c>
      <c r="F145" s="24">
        <v>106436.91599999997</v>
      </c>
      <c r="G145" s="24">
        <v>109630.02347999997</v>
      </c>
      <c r="H145" s="24">
        <v>112918.92418439998</v>
      </c>
      <c r="I145" s="24">
        <v>115516.05944064117</v>
      </c>
      <c r="J145" s="24">
        <v>118172.9288077759</v>
      </c>
      <c r="K145" s="24">
        <v>120890.90617035473</v>
      </c>
      <c r="L145" s="24">
        <v>123671.39701227288</v>
      </c>
      <c r="M145" s="24">
        <v>126515.83914355515</v>
      </c>
      <c r="N145" s="11"/>
      <c r="O145" s="25">
        <f t="shared" si="45"/>
        <v>2.7986394422943484E-2</v>
      </c>
    </row>
    <row r="146" spans="1:15" ht="18">
      <c r="A146" s="20" t="s">
        <v>106</v>
      </c>
      <c r="B146" s="37" t="s">
        <v>85</v>
      </c>
      <c r="C146" s="24">
        <v>374998</v>
      </c>
      <c r="D146" s="24">
        <v>388122.93000000005</v>
      </c>
      <c r="E146" s="24">
        <v>401707.23254999996</v>
      </c>
      <c r="F146" s="24">
        <v>415766.98568924994</v>
      </c>
      <c r="G146" s="24">
        <v>428239.99525992741</v>
      </c>
      <c r="H146" s="24">
        <v>441087.19511772529</v>
      </c>
      <c r="I146" s="24">
        <v>451232.20060543303</v>
      </c>
      <c r="J146" s="24">
        <v>461610.54121935775</v>
      </c>
      <c r="K146" s="24">
        <v>472227.58366740297</v>
      </c>
      <c r="L146" s="24">
        <v>483088.81809175323</v>
      </c>
      <c r="M146" s="24">
        <v>494199.86090786359</v>
      </c>
      <c r="N146" s="11"/>
      <c r="O146" s="25">
        <f t="shared" si="45"/>
        <v>2.7986394422943484E-2</v>
      </c>
    </row>
    <row r="147" spans="1:15" ht="18">
      <c r="A147" s="20">
        <v>610</v>
      </c>
      <c r="B147" s="37" t="s">
        <v>86</v>
      </c>
      <c r="C147" s="24">
        <v>3835925</v>
      </c>
      <c r="D147" s="24">
        <v>2546072.420415367</v>
      </c>
      <c r="E147" s="24">
        <v>2636217.9433814655</v>
      </c>
      <c r="F147" s="24">
        <v>2729554.7142401841</v>
      </c>
      <c r="G147" s="24">
        <v>2812542.5727929641</v>
      </c>
      <c r="H147" s="24">
        <v>2898053.1036160979</v>
      </c>
      <c r="I147" s="24">
        <v>2964708.3249992668</v>
      </c>
      <c r="J147" s="24">
        <v>3032896.6164742503</v>
      </c>
      <c r="K147" s="24">
        <v>3102653.2386531588</v>
      </c>
      <c r="L147" s="24">
        <v>3174014.2631421806</v>
      </c>
      <c r="M147" s="24">
        <v>3247016.5911944509</v>
      </c>
      <c r="N147" s="11"/>
      <c r="O147" s="25">
        <f t="shared" si="45"/>
        <v>-1.6529267627197752E-2</v>
      </c>
    </row>
    <row r="148" spans="1:15" ht="18">
      <c r="A148" s="20" t="s">
        <v>107</v>
      </c>
      <c r="B148" s="37" t="s">
        <v>118</v>
      </c>
      <c r="C148" s="24">
        <v>1550558</v>
      </c>
      <c r="D148" s="24">
        <v>1604827.53</v>
      </c>
      <c r="E148" s="24">
        <v>1660996.4935499995</v>
      </c>
      <c r="F148" s="24">
        <v>1719131.3708242492</v>
      </c>
      <c r="G148" s="24">
        <v>1770705.3119489769</v>
      </c>
      <c r="H148" s="24">
        <v>1823826.4713074465</v>
      </c>
      <c r="I148" s="24">
        <v>1865774.4801475173</v>
      </c>
      <c r="J148" s="24">
        <v>1908687.2931909102</v>
      </c>
      <c r="K148" s="24">
        <v>1952587.1009343013</v>
      </c>
      <c r="L148" s="24">
        <v>1997496.6042557899</v>
      </c>
      <c r="M148" s="24">
        <v>2043439.0261536727</v>
      </c>
      <c r="N148" s="11"/>
      <c r="O148" s="25">
        <f t="shared" si="45"/>
        <v>2.7986394422943484E-2</v>
      </c>
    </row>
    <row r="149" spans="1:15" ht="18">
      <c r="A149" s="20" t="s">
        <v>146</v>
      </c>
      <c r="B149" s="37" t="s">
        <v>147</v>
      </c>
      <c r="C149" s="24">
        <v>886942</v>
      </c>
      <c r="D149" s="24">
        <v>917984.97</v>
      </c>
      <c r="E149" s="24">
        <v>950114.44394999975</v>
      </c>
      <c r="F149" s="24">
        <v>983368.44948824984</v>
      </c>
      <c r="G149" s="24">
        <v>1012869.5029728974</v>
      </c>
      <c r="H149" s="24">
        <v>1043255.5880620843</v>
      </c>
      <c r="I149" s="24">
        <v>1067250.4665875123</v>
      </c>
      <c r="J149" s="24">
        <v>1091797.227319025</v>
      </c>
      <c r="K149" s="24">
        <v>1116908.5635473623</v>
      </c>
      <c r="L149" s="24">
        <v>1142597.4605089515</v>
      </c>
      <c r="M149" s="24">
        <v>1168877.2021006574</v>
      </c>
      <c r="N149" s="11"/>
      <c r="O149" s="25">
        <f t="shared" si="45"/>
        <v>2.7986394422943484E-2</v>
      </c>
    </row>
    <row r="150" spans="1:15" ht="18">
      <c r="A150" s="20">
        <v>630</v>
      </c>
      <c r="B150" s="37" t="s">
        <v>148</v>
      </c>
      <c r="C150" s="24">
        <v>26670</v>
      </c>
      <c r="D150" s="24">
        <v>27603.449999999997</v>
      </c>
      <c r="E150" s="24">
        <v>28569.570749999995</v>
      </c>
      <c r="F150" s="24">
        <v>29569.505726249994</v>
      </c>
      <c r="G150" s="24">
        <v>30456.590898037495</v>
      </c>
      <c r="H150" s="24">
        <v>31370.288624978621</v>
      </c>
      <c r="I150" s="24">
        <v>32091.80526335313</v>
      </c>
      <c r="J150" s="24">
        <v>32829.916784410241</v>
      </c>
      <c r="K150" s="24">
        <v>33585.004870451674</v>
      </c>
      <c r="L150" s="24">
        <v>34357.459982472057</v>
      </c>
      <c r="M150" s="24">
        <v>35147.681562068916</v>
      </c>
      <c r="N150" s="11"/>
      <c r="O150" s="25">
        <f t="shared" si="45"/>
        <v>2.7986394422943484E-2</v>
      </c>
    </row>
    <row r="151" spans="1:15" ht="18">
      <c r="A151" s="20">
        <v>640</v>
      </c>
      <c r="B151" s="37" t="s">
        <v>87</v>
      </c>
      <c r="C151" s="24">
        <v>1211459</v>
      </c>
      <c r="D151" s="24">
        <v>1253860.0649999997</v>
      </c>
      <c r="E151" s="24">
        <v>1297745.1672749994</v>
      </c>
      <c r="F151" s="24">
        <v>1343166.2481296239</v>
      </c>
      <c r="G151" s="24">
        <v>1383461.2355735134</v>
      </c>
      <c r="H151" s="24">
        <v>1424965.0726407184</v>
      </c>
      <c r="I151" s="24">
        <v>1457739.2693114555</v>
      </c>
      <c r="J151" s="24">
        <v>1491267.2725056186</v>
      </c>
      <c r="K151" s="24">
        <v>1525566.4197732476</v>
      </c>
      <c r="L151" s="24">
        <v>1560654.4474280328</v>
      </c>
      <c r="M151" s="24">
        <v>1596549.4997188768</v>
      </c>
      <c r="N151" s="11"/>
      <c r="O151" s="25">
        <f t="shared" si="45"/>
        <v>2.7986394422943484E-2</v>
      </c>
    </row>
    <row r="152" spans="1:15" ht="18">
      <c r="A152" s="20" t="s">
        <v>149</v>
      </c>
      <c r="B152" s="37" t="s">
        <v>88</v>
      </c>
      <c r="C152" s="24">
        <v>1695657</v>
      </c>
      <c r="D152" s="24">
        <v>1757669.7515383167</v>
      </c>
      <c r="E152" s="24">
        <v>1822046.8678134228</v>
      </c>
      <c r="F152" s="24">
        <v>1888777.2367821513</v>
      </c>
      <c r="G152" s="24">
        <v>1948488.0443387325</v>
      </c>
      <c r="H152" s="24">
        <v>2010081.6008356055</v>
      </c>
      <c r="I152" s="24">
        <v>2056313.4776548243</v>
      </c>
      <c r="J152" s="24">
        <v>2103608.6876408849</v>
      </c>
      <c r="K152" s="24">
        <v>2151991.687456625</v>
      </c>
      <c r="L152" s="24">
        <v>2201487.4962681276</v>
      </c>
      <c r="M152" s="24">
        <v>2252121.708682294</v>
      </c>
      <c r="N152" s="11"/>
      <c r="O152" s="25">
        <f t="shared" si="45"/>
        <v>2.8786803889515822E-2</v>
      </c>
    </row>
    <row r="153" spans="1:15" ht="18">
      <c r="A153" s="20">
        <v>700</v>
      </c>
      <c r="B153" s="37" t="s">
        <v>89</v>
      </c>
      <c r="C153" s="24">
        <v>2874878</v>
      </c>
      <c r="D153" s="24">
        <v>3045498.73</v>
      </c>
      <c r="E153" s="24">
        <v>3184392.1855499996</v>
      </c>
      <c r="F153" s="24">
        <v>3527096.6270442498</v>
      </c>
      <c r="G153" s="24">
        <v>3689504.4858555766</v>
      </c>
      <c r="H153" s="24">
        <v>3800189.6204312444</v>
      </c>
      <c r="I153" s="24">
        <v>3887593.9817011626</v>
      </c>
      <c r="J153" s="24">
        <v>3977008.6432802882</v>
      </c>
      <c r="K153" s="24">
        <v>4068479.8420757353</v>
      </c>
      <c r="L153" s="24">
        <v>4162054.8784434767</v>
      </c>
      <c r="M153" s="24">
        <v>4257782.1406476768</v>
      </c>
      <c r="N153" s="11"/>
      <c r="O153" s="25">
        <f t="shared" si="45"/>
        <v>4.0055228622704053E-2</v>
      </c>
    </row>
    <row r="154" spans="1:15" ht="18">
      <c r="A154" s="20"/>
      <c r="B154" s="39" t="s">
        <v>90</v>
      </c>
      <c r="C154" s="40">
        <f t="shared" ref="C154:M154" si="46">SUM(C137:C153)</f>
        <v>27716996</v>
      </c>
      <c r="D154" s="40">
        <f t="shared" si="46"/>
        <v>26649965.406953685</v>
      </c>
      <c r="E154" s="40">
        <f t="shared" si="46"/>
        <v>27618906.85941989</v>
      </c>
      <c r="F154" s="40">
        <f t="shared" si="46"/>
        <v>28820847.185935203</v>
      </c>
      <c r="G154" s="40">
        <f t="shared" si="46"/>
        <v>29746216.269091945</v>
      </c>
      <c r="H154" s="40">
        <f t="shared" si="46"/>
        <v>30642875.925970767</v>
      </c>
      <c r="I154" s="40">
        <f t="shared" si="46"/>
        <v>31347662.072268095</v>
      </c>
      <c r="J154" s="40">
        <f t="shared" si="46"/>
        <v>32068658.299930252</v>
      </c>
      <c r="K154" s="40">
        <f t="shared" si="46"/>
        <v>32806237.440828644</v>
      </c>
      <c r="L154" s="40">
        <f t="shared" si="46"/>
        <v>33560780.901967704</v>
      </c>
      <c r="M154" s="40">
        <f t="shared" si="46"/>
        <v>34332678.862712957</v>
      </c>
      <c r="N154" s="11"/>
      <c r="O154" s="41">
        <f t="shared" si="45"/>
        <v>2.1635918118359188E-2</v>
      </c>
    </row>
    <row r="155" spans="1:15" ht="18">
      <c r="A155" s="20"/>
      <c r="B155" s="3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1"/>
      <c r="O155" s="11"/>
    </row>
    <row r="156" spans="1:15" ht="18">
      <c r="A156" s="20"/>
      <c r="B156" s="18" t="s">
        <v>34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1"/>
      <c r="O156" s="11"/>
    </row>
    <row r="157" spans="1:15" ht="18">
      <c r="A157" s="20" t="s">
        <v>108</v>
      </c>
      <c r="B157" s="37" t="s">
        <v>33</v>
      </c>
      <c r="C157" s="24">
        <v>15857474</v>
      </c>
      <c r="D157" s="24">
        <v>17082977</v>
      </c>
      <c r="E157" s="24">
        <v>17389255</v>
      </c>
      <c r="F157" s="24">
        <v>18451602</v>
      </c>
      <c r="G157" s="24">
        <v>18933465</v>
      </c>
      <c r="H157" s="24">
        <v>20248239</v>
      </c>
      <c r="I157" s="24">
        <v>21639951</v>
      </c>
      <c r="J157" s="24">
        <v>22409347</v>
      </c>
      <c r="K157" s="24">
        <v>22163976</v>
      </c>
      <c r="L157" s="24">
        <v>22166936</v>
      </c>
      <c r="M157" s="24">
        <v>22175098</v>
      </c>
      <c r="N157" s="11"/>
      <c r="O157" s="25">
        <f t="shared" ref="O157:O164" si="47">IFERROR(((M157/C157)^(1/COUNTA($D$14:$M$14)))-1,"―")</f>
        <v>3.4101466413504422E-2</v>
      </c>
    </row>
    <row r="158" spans="1:15" ht="18">
      <c r="A158" s="20">
        <v>810</v>
      </c>
      <c r="B158" s="37" t="s">
        <v>91</v>
      </c>
      <c r="C158" s="24">
        <v>99460</v>
      </c>
      <c r="D158" s="24">
        <v>99460</v>
      </c>
      <c r="E158" s="24">
        <v>99460</v>
      </c>
      <c r="F158" s="24">
        <v>99460</v>
      </c>
      <c r="G158" s="24">
        <v>99460</v>
      </c>
      <c r="H158" s="24">
        <v>99460</v>
      </c>
      <c r="I158" s="24">
        <v>99460</v>
      </c>
      <c r="J158" s="24">
        <v>99460</v>
      </c>
      <c r="K158" s="24">
        <v>99460</v>
      </c>
      <c r="L158" s="24">
        <v>99460</v>
      </c>
      <c r="M158" s="24">
        <v>99460</v>
      </c>
      <c r="N158" s="11"/>
      <c r="O158" s="25">
        <f t="shared" si="47"/>
        <v>0</v>
      </c>
    </row>
    <row r="159" spans="1:15" ht="18">
      <c r="A159" s="20">
        <v>840</v>
      </c>
      <c r="B159" s="37" t="s">
        <v>150</v>
      </c>
      <c r="C159" s="24">
        <v>400000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11"/>
      <c r="O159" s="25">
        <f t="shared" si="47"/>
        <v>-1</v>
      </c>
    </row>
    <row r="160" spans="1:15" ht="18">
      <c r="A160" s="20">
        <v>899</v>
      </c>
      <c r="B160" s="37" t="s">
        <v>151</v>
      </c>
      <c r="C160" s="24">
        <v>272000</v>
      </c>
      <c r="D160" s="24">
        <v>272000</v>
      </c>
      <c r="E160" s="24">
        <v>272000</v>
      </c>
      <c r="F160" s="24">
        <v>272000</v>
      </c>
      <c r="G160" s="24">
        <v>272000</v>
      </c>
      <c r="H160" s="24">
        <v>272000</v>
      </c>
      <c r="I160" s="24">
        <v>272000</v>
      </c>
      <c r="J160" s="24">
        <v>272000</v>
      </c>
      <c r="K160" s="24">
        <v>272000</v>
      </c>
      <c r="L160" s="24">
        <v>272000</v>
      </c>
      <c r="M160" s="24">
        <v>272000</v>
      </c>
      <c r="N160" s="11"/>
      <c r="O160" s="25">
        <f t="shared" si="47"/>
        <v>0</v>
      </c>
    </row>
    <row r="161" spans="1:15" ht="18">
      <c r="A161" s="20" t="s">
        <v>109</v>
      </c>
      <c r="B161" s="37" t="s">
        <v>92</v>
      </c>
      <c r="C161" s="24">
        <v>53510</v>
      </c>
      <c r="D161" s="24">
        <v>53510</v>
      </c>
      <c r="E161" s="24">
        <v>53510</v>
      </c>
      <c r="F161" s="24">
        <v>53510</v>
      </c>
      <c r="G161" s="24">
        <v>53510</v>
      </c>
      <c r="H161" s="24">
        <v>53510</v>
      </c>
      <c r="I161" s="24">
        <v>53510</v>
      </c>
      <c r="J161" s="24">
        <v>53510</v>
      </c>
      <c r="K161" s="24">
        <v>53510</v>
      </c>
      <c r="L161" s="24">
        <v>53510</v>
      </c>
      <c r="M161" s="24">
        <v>53510</v>
      </c>
      <c r="N161" s="11"/>
      <c r="O161" s="25">
        <f t="shared" si="47"/>
        <v>0</v>
      </c>
    </row>
    <row r="162" spans="1:15" ht="18">
      <c r="A162" s="20">
        <v>939</v>
      </c>
      <c r="B162" s="37" t="s">
        <v>61</v>
      </c>
      <c r="C162" s="24">
        <v>1100000</v>
      </c>
      <c r="D162" s="24">
        <v>250000</v>
      </c>
      <c r="E162" s="24">
        <v>250000</v>
      </c>
      <c r="F162" s="24">
        <v>250000</v>
      </c>
      <c r="G162" s="24">
        <v>250000</v>
      </c>
      <c r="H162" s="24">
        <v>250000</v>
      </c>
      <c r="I162" s="24">
        <v>250000</v>
      </c>
      <c r="J162" s="24">
        <v>250000</v>
      </c>
      <c r="K162" s="24">
        <v>250000</v>
      </c>
      <c r="L162" s="24">
        <v>250000</v>
      </c>
      <c r="M162" s="24">
        <v>250000</v>
      </c>
      <c r="N162" s="11"/>
      <c r="O162" s="25">
        <f t="shared" si="47"/>
        <v>-0.13770725455850552</v>
      </c>
    </row>
    <row r="163" spans="1:15" ht="18">
      <c r="A163" s="20" t="s">
        <v>152</v>
      </c>
      <c r="B163" s="37" t="s">
        <v>153</v>
      </c>
      <c r="C163" s="24">
        <v>0</v>
      </c>
      <c r="D163" s="24">
        <v>-880406.00214893825</v>
      </c>
      <c r="E163" s="24">
        <v>-906237.59295106237</v>
      </c>
      <c r="F163" s="24">
        <v>-932431.50902950589</v>
      </c>
      <c r="G163" s="24">
        <v>-955608.73692950071</v>
      </c>
      <c r="H163" s="24">
        <v>-979028.34962919715</v>
      </c>
      <c r="I163" s="24">
        <v>-1002168.8862959093</v>
      </c>
      <c r="J163" s="24">
        <v>-1025904.9906897509</v>
      </c>
      <c r="K163" s="24">
        <v>-1050224.1556777633</v>
      </c>
      <c r="L163" s="24">
        <v>-1075132.0734833444</v>
      </c>
      <c r="M163" s="24">
        <v>-1100644.8543578279</v>
      </c>
      <c r="N163" s="11"/>
      <c r="O163" s="25" t="str">
        <f t="shared" si="47"/>
        <v>―</v>
      </c>
    </row>
    <row r="164" spans="1:15" ht="18">
      <c r="A164" s="11"/>
      <c r="B164" s="39" t="s">
        <v>93</v>
      </c>
      <c r="C164" s="40">
        <f t="shared" ref="C164:M164" si="48">SUM(C157:C163)</f>
        <v>17782444</v>
      </c>
      <c r="D164" s="40">
        <f t="shared" si="48"/>
        <v>16877540.997851063</v>
      </c>
      <c r="E164" s="40">
        <f t="shared" si="48"/>
        <v>17157987.407048937</v>
      </c>
      <c r="F164" s="40">
        <f t="shared" si="48"/>
        <v>18194140.490970492</v>
      </c>
      <c r="G164" s="40">
        <f t="shared" si="48"/>
        <v>18652826.263070498</v>
      </c>
      <c r="H164" s="40">
        <f t="shared" si="48"/>
        <v>19944180.650370803</v>
      </c>
      <c r="I164" s="40">
        <f t="shared" si="48"/>
        <v>21312752.113704089</v>
      </c>
      <c r="J164" s="40">
        <f t="shared" si="48"/>
        <v>22058412.009310249</v>
      </c>
      <c r="K164" s="40">
        <f t="shared" si="48"/>
        <v>21788721.844322238</v>
      </c>
      <c r="L164" s="40">
        <f t="shared" si="48"/>
        <v>21766773.926516656</v>
      </c>
      <c r="M164" s="40">
        <f t="shared" si="48"/>
        <v>21749423.145642173</v>
      </c>
      <c r="N164" s="11"/>
      <c r="O164" s="41">
        <f t="shared" si="47"/>
        <v>2.034168415658133E-2</v>
      </c>
    </row>
    <row r="165" spans="1:15" ht="18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8.75" thickBot="1">
      <c r="A166" s="11"/>
      <c r="B166" s="48" t="s">
        <v>94</v>
      </c>
      <c r="C166" s="30">
        <f t="shared" ref="C166:M166" si="49">SUM(C112,C125,C134,C154,C164)</f>
        <v>234082377</v>
      </c>
      <c r="D166" s="30">
        <f t="shared" si="49"/>
        <v>238513132.27263847</v>
      </c>
      <c r="E166" s="30">
        <f t="shared" si="49"/>
        <v>245602078.79499748</v>
      </c>
      <c r="F166" s="30">
        <f t="shared" si="49"/>
        <v>253915174.30552775</v>
      </c>
      <c r="G166" s="30">
        <f t="shared" si="49"/>
        <v>261310021.63875139</v>
      </c>
      <c r="H166" s="30">
        <f t="shared" si="49"/>
        <v>269463198.39889836</v>
      </c>
      <c r="I166" s="30">
        <f t="shared" si="49"/>
        <v>277902178.56152385</v>
      </c>
      <c r="J166" s="30">
        <f t="shared" si="49"/>
        <v>285940505.11892205</v>
      </c>
      <c r="K166" s="30">
        <f t="shared" si="49"/>
        <v>293178509.58740306</v>
      </c>
      <c r="L166" s="30">
        <f t="shared" si="49"/>
        <v>300888606.11966729</v>
      </c>
      <c r="M166" s="30">
        <f t="shared" si="49"/>
        <v>308829581.14044464</v>
      </c>
      <c r="N166" s="11"/>
      <c r="O166" s="31">
        <f t="shared" ref="O166" si="50">IFERROR(((M166/C166)^(1/COUNTA($D$14:$M$14)))-1,"―")</f>
        <v>2.8099190873042357E-2</v>
      </c>
    </row>
    <row r="167" spans="1:15" ht="18.75" thickTop="1">
      <c r="A167" s="11"/>
      <c r="B167" s="19"/>
      <c r="C167" s="19"/>
      <c r="D167" s="19"/>
      <c r="E167" s="19"/>
      <c r="F167" s="19"/>
      <c r="G167" s="19"/>
      <c r="H167" s="49"/>
      <c r="I167" s="19"/>
      <c r="J167" s="19"/>
      <c r="K167" s="19"/>
      <c r="L167" s="19"/>
      <c r="M167" s="19"/>
      <c r="N167" s="11"/>
      <c r="O167" s="11"/>
    </row>
    <row r="168" spans="1:15" ht="18.75" thickBot="1">
      <c r="A168" s="11"/>
      <c r="B168" s="29" t="s">
        <v>36</v>
      </c>
      <c r="C168" s="30">
        <f t="shared" ref="C168:M168" si="51">C96-C166</f>
        <v>-1237280</v>
      </c>
      <c r="D168" s="30">
        <f t="shared" si="51"/>
        <v>-606612.69179210067</v>
      </c>
      <c r="E168" s="30">
        <f t="shared" si="51"/>
        <v>-1121806.038290441</v>
      </c>
      <c r="F168" s="30">
        <f t="shared" si="51"/>
        <v>-1462877.626802206</v>
      </c>
      <c r="G168" s="30">
        <f t="shared" si="51"/>
        <v>-833643.11583566666</v>
      </c>
      <c r="H168" s="30">
        <f t="shared" si="51"/>
        <v>-698516.82106208801</v>
      </c>
      <c r="I168" s="30">
        <f t="shared" si="51"/>
        <v>-541842.28962540627</v>
      </c>
      <c r="J168" s="30">
        <f t="shared" si="51"/>
        <v>302198.36161744595</v>
      </c>
      <c r="K168" s="30">
        <f t="shared" si="51"/>
        <v>1087775.3977934718</v>
      </c>
      <c r="L168" s="30">
        <f t="shared" si="51"/>
        <v>1950640.3103259206</v>
      </c>
      <c r="M168" s="30">
        <f t="shared" si="51"/>
        <v>2718632.2845919728</v>
      </c>
      <c r="N168" s="11"/>
      <c r="O168" s="31" t="str">
        <f t="shared" ref="O168" si="52">IFERROR(((M168/C168)^(1/COUNTA($D$14:$M$14)))-1,"―")</f>
        <v>―</v>
      </c>
    </row>
    <row r="169" spans="1:15" ht="18.75" thickTop="1">
      <c r="A169" s="11"/>
      <c r="B169" s="1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11"/>
      <c r="O169" s="11"/>
    </row>
    <row r="170" spans="1:15" ht="18.75" thickBot="1">
      <c r="A170" s="11"/>
      <c r="B170" s="48" t="s">
        <v>37</v>
      </c>
      <c r="C170" s="30">
        <v>15251003</v>
      </c>
      <c r="D170" s="30">
        <f t="shared" ref="D170:M170" si="53">C170+D168</f>
        <v>14644390.308207899</v>
      </c>
      <c r="E170" s="30">
        <f t="shared" si="53"/>
        <v>13522584.269917458</v>
      </c>
      <c r="F170" s="30">
        <f t="shared" si="53"/>
        <v>12059706.643115252</v>
      </c>
      <c r="G170" s="30">
        <f t="shared" si="53"/>
        <v>11226063.527279586</v>
      </c>
      <c r="H170" s="30">
        <f t="shared" si="53"/>
        <v>10527546.706217498</v>
      </c>
      <c r="I170" s="30">
        <f t="shared" si="53"/>
        <v>9985704.4165920913</v>
      </c>
      <c r="J170" s="30">
        <f t="shared" si="53"/>
        <v>10287902.778209537</v>
      </c>
      <c r="K170" s="30">
        <f t="shared" si="53"/>
        <v>11375678.176003009</v>
      </c>
      <c r="L170" s="30">
        <f t="shared" si="53"/>
        <v>13326318.48632893</v>
      </c>
      <c r="M170" s="30">
        <f t="shared" si="53"/>
        <v>16044950.770920902</v>
      </c>
      <c r="N170" s="11"/>
      <c r="O170" s="31">
        <f t="shared" ref="O170" si="54">IFERROR(((M170/C170)^(1/COUNTA($D$14:$M$14)))-1,"―")</f>
        <v>5.087792581922379E-3</v>
      </c>
    </row>
    <row r="171" spans="1:15" ht="13.5" thickTop="1"/>
  </sheetData>
  <pageMargins left="0.7" right="0.7" top="0.75" bottom="0.75" header="0.3" footer="0.3"/>
  <pageSetup scale="42" fitToHeight="0" orientation="landscape" verticalDpi="1200" r:id="rId1"/>
  <headerFooter>
    <oddFooter>&amp;L&amp;14Pennsbury School District&amp;R&amp;14Baseline Scenario</oddFooter>
  </headerFooter>
  <rowBreaks count="2" manualBreakCount="2">
    <brk id="64" max="14" man="1"/>
    <brk id="11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7A8E-D04E-4F0C-9772-3D311D4C1FE5}">
  <sheetPr>
    <tabColor theme="8" tint="0.59999389629810485"/>
  </sheetPr>
  <dimension ref="A1:M1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40.5703125" bestFit="1" customWidth="1"/>
    <col min="3" max="4" width="18" customWidth="1"/>
    <col min="5" max="11" width="18.7109375" customWidth="1"/>
    <col min="12" max="13" width="20.7109375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A4" s="18" t="s">
        <v>193</v>
      </c>
    </row>
    <row r="5" spans="1:13" ht="18">
      <c r="A5" s="37" t="s">
        <v>156</v>
      </c>
      <c r="E5" s="51">
        <v>949979051.77827716</v>
      </c>
      <c r="F5" s="24">
        <f t="shared" ref="F5:M6" si="0">E5*(1+F17)</f>
        <v>957103892.69383001</v>
      </c>
      <c r="G5" s="24">
        <f t="shared" si="0"/>
        <v>964282169.90145361</v>
      </c>
      <c r="H5" s="24">
        <f t="shared" si="0"/>
        <v>971514284.17322755</v>
      </c>
      <c r="I5" s="24">
        <f t="shared" si="0"/>
        <v>978800639.28702116</v>
      </c>
      <c r="J5" s="24">
        <f t="shared" si="0"/>
        <v>986141642.04903686</v>
      </c>
      <c r="K5" s="24">
        <f t="shared" si="0"/>
        <v>993537702.31652296</v>
      </c>
      <c r="L5" s="24">
        <f t="shared" si="0"/>
        <v>1000989233.0206561</v>
      </c>
      <c r="M5" s="24">
        <f t="shared" si="0"/>
        <v>1008496650.1895959</v>
      </c>
    </row>
    <row r="6" spans="1:13" ht="18">
      <c r="A6" s="37" t="s">
        <v>159</v>
      </c>
      <c r="E6" s="52">
        <v>189.10830000000001</v>
      </c>
      <c r="F6" s="55">
        <f t="shared" si="0"/>
        <v>194.40333240000001</v>
      </c>
      <c r="G6" s="55">
        <f t="shared" si="0"/>
        <v>199.84662570720002</v>
      </c>
      <c r="H6" s="55">
        <f t="shared" si="0"/>
        <v>205.44233122700163</v>
      </c>
      <c r="I6" s="55">
        <f t="shared" si="0"/>
        <v>211.19471650135768</v>
      </c>
      <c r="J6" s="55">
        <f t="shared" si="0"/>
        <v>217.10816856339571</v>
      </c>
      <c r="K6" s="55">
        <f t="shared" si="0"/>
        <v>222.31876460891721</v>
      </c>
      <c r="L6" s="55">
        <f t="shared" si="0"/>
        <v>227.65441495953124</v>
      </c>
      <c r="M6" s="55">
        <f t="shared" si="0"/>
        <v>233.11812091855998</v>
      </c>
    </row>
    <row r="7" spans="1:13" ht="18">
      <c r="A7" s="39" t="s">
        <v>160</v>
      </c>
      <c r="B7" s="40"/>
      <c r="C7" s="40"/>
      <c r="D7" s="40"/>
      <c r="E7" s="40">
        <f>E6/1000*E5</f>
        <v>179648923.51740196</v>
      </c>
      <c r="F7" s="40">
        <f>F6/1000*F5</f>
        <v>186064186.19269258</v>
      </c>
      <c r="G7" s="40">
        <f t="shared" ref="G7:M7" si="1">G6/1000*G5</f>
        <v>192708537.88442245</v>
      </c>
      <c r="H7" s="40">
        <f t="shared" si="1"/>
        <v>199590159.3608796</v>
      </c>
      <c r="I7" s="40">
        <f t="shared" si="1"/>
        <v>206717523.52557009</v>
      </c>
      <c r="J7" s="40">
        <f t="shared" si="1"/>
        <v>214099405.84936613</v>
      </c>
      <c r="K7" s="40">
        <f t="shared" si="1"/>
        <v>220882074.57139152</v>
      </c>
      <c r="L7" s="40">
        <f t="shared" si="1"/>
        <v>227879618.22410735</v>
      </c>
      <c r="M7" s="40">
        <f t="shared" si="1"/>
        <v>235098844.04486093</v>
      </c>
    </row>
    <row r="9" spans="1:13" ht="18">
      <c r="A9" s="37" t="s">
        <v>161</v>
      </c>
      <c r="E9" s="51">
        <v>5243640</v>
      </c>
      <c r="F9" s="51">
        <v>5243640</v>
      </c>
      <c r="G9" s="51">
        <v>5243640</v>
      </c>
      <c r="H9" s="51">
        <v>5243640</v>
      </c>
      <c r="I9" s="51">
        <v>5243640</v>
      </c>
      <c r="J9" s="51">
        <v>5243640</v>
      </c>
      <c r="K9" s="51">
        <v>5243640</v>
      </c>
      <c r="L9" s="51">
        <v>5243640</v>
      </c>
      <c r="M9" s="51">
        <v>5243640</v>
      </c>
    </row>
    <row r="10" spans="1:13" ht="18">
      <c r="A10" s="39" t="s">
        <v>162</v>
      </c>
      <c r="B10" s="40"/>
      <c r="C10" s="40"/>
      <c r="D10" s="40"/>
      <c r="E10" s="40">
        <f>E7-E9</f>
        <v>174405283.51740196</v>
      </c>
      <c r="F10" s="40">
        <f t="shared" ref="F10:M10" si="2">F7-F9</f>
        <v>180820546.19269258</v>
      </c>
      <c r="G10" s="40">
        <f t="shared" si="2"/>
        <v>187464897.88442245</v>
      </c>
      <c r="H10" s="40">
        <f t="shared" si="2"/>
        <v>194346519.3608796</v>
      </c>
      <c r="I10" s="40">
        <f t="shared" si="2"/>
        <v>201473883.52557009</v>
      </c>
      <c r="J10" s="40">
        <f t="shared" si="2"/>
        <v>208855765.84936613</v>
      </c>
      <c r="K10" s="40">
        <f t="shared" si="2"/>
        <v>215638434.57139152</v>
      </c>
      <c r="L10" s="40">
        <f t="shared" si="2"/>
        <v>222635978.22410735</v>
      </c>
      <c r="M10" s="40">
        <f t="shared" si="2"/>
        <v>229855204.04486093</v>
      </c>
    </row>
    <row r="12" spans="1:13" ht="18">
      <c r="A12" s="37" t="s">
        <v>163</v>
      </c>
      <c r="E12" s="53">
        <v>0.97104729999999995</v>
      </c>
      <c r="F12" s="53">
        <v>0.97104729999999995</v>
      </c>
      <c r="G12" s="53">
        <v>0.97104729999999995</v>
      </c>
      <c r="H12" s="53">
        <v>0.97104729999999995</v>
      </c>
      <c r="I12" s="53">
        <v>0.97104729999999995</v>
      </c>
      <c r="J12" s="53">
        <v>0.97104729999999995</v>
      </c>
      <c r="K12" s="53">
        <v>0.97104729999999995</v>
      </c>
      <c r="L12" s="53">
        <v>0.97104729999999995</v>
      </c>
      <c r="M12" s="53">
        <v>0.97104729999999995</v>
      </c>
    </row>
    <row r="13" spans="1:13" ht="18">
      <c r="A13" s="39" t="s">
        <v>164</v>
      </c>
      <c r="B13" s="40"/>
      <c r="C13" s="40"/>
      <c r="D13" s="40"/>
      <c r="E13" s="40">
        <f>E10*E12</f>
        <v>169355779.66530767</v>
      </c>
      <c r="F13" s="40">
        <f t="shared" ref="F13:M13" si="3">F10*F12</f>
        <v>175585303.1649394</v>
      </c>
      <c r="G13" s="40">
        <f t="shared" si="3"/>
        <v>182037282.93544412</v>
      </c>
      <c r="H13" s="40">
        <f t="shared" si="3"/>
        <v>188719662.88977987</v>
      </c>
      <c r="I13" s="40">
        <f t="shared" si="3"/>
        <v>195640670.61801931</v>
      </c>
      <c r="J13" s="40">
        <f t="shared" si="3"/>
        <v>202808827.51745918</v>
      </c>
      <c r="K13" s="40">
        <f t="shared" si="3"/>
        <v>209395119.66677639</v>
      </c>
      <c r="L13" s="40">
        <f t="shared" si="3"/>
        <v>216190065.53737822</v>
      </c>
      <c r="M13" s="40">
        <f t="shared" si="3"/>
        <v>223200275.27871126</v>
      </c>
    </row>
    <row r="16" spans="1:13" ht="18">
      <c r="A16" s="21" t="s">
        <v>157</v>
      </c>
    </row>
    <row r="17" spans="1:13" ht="18">
      <c r="A17" s="37" t="s">
        <v>156</v>
      </c>
      <c r="F17" s="53">
        <v>7.4999979233392588E-3</v>
      </c>
      <c r="G17" s="53">
        <v>7.4999979233392588E-3</v>
      </c>
      <c r="H17" s="53">
        <v>7.4999979233392588E-3</v>
      </c>
      <c r="I17" s="53">
        <v>7.4999979233392588E-3</v>
      </c>
      <c r="J17" s="53">
        <v>7.4999979233392588E-3</v>
      </c>
      <c r="K17" s="53">
        <v>7.4999979233392588E-3</v>
      </c>
      <c r="L17" s="53">
        <v>7.4999979233392588E-3</v>
      </c>
      <c r="M17" s="53">
        <v>7.4999979233392588E-3</v>
      </c>
    </row>
    <row r="18" spans="1:13" ht="18">
      <c r="A18" s="37" t="s">
        <v>158</v>
      </c>
      <c r="F18" s="53">
        <v>2.8000000000000001E-2</v>
      </c>
      <c r="G18" s="53">
        <v>2.8000000000000001E-2</v>
      </c>
      <c r="H18" s="53">
        <v>2.8000000000000001E-2</v>
      </c>
      <c r="I18" s="53">
        <v>2.8000000000000001E-2</v>
      </c>
      <c r="J18" s="53">
        <v>2.8000000000000001E-2</v>
      </c>
      <c r="K18" s="53">
        <v>2.4E-2</v>
      </c>
      <c r="L18" s="53">
        <v>2.4E-2</v>
      </c>
      <c r="M18" s="53">
        <v>2.4E-2</v>
      </c>
    </row>
    <row r="21" spans="1:13" ht="18">
      <c r="A21" s="18" t="s">
        <v>194</v>
      </c>
    </row>
    <row r="22" spans="1:13" ht="18">
      <c r="A22" s="37" t="s">
        <v>195</v>
      </c>
      <c r="E22" s="24">
        <f>'PSD Baseline'!E53</f>
        <v>169355779.66530767</v>
      </c>
      <c r="F22" s="24">
        <f>'PSD Baseline'!F53</f>
        <v>175585303.10774228</v>
      </c>
      <c r="G22" s="24">
        <f>'PSD Baseline'!G53</f>
        <v>182037282.82895264</v>
      </c>
      <c r="H22" s="24">
        <f>'PSD Baseline'!H53</f>
        <v>188719662.7426286</v>
      </c>
      <c r="I22" s="24">
        <f>'PSD Baseline'!I53</f>
        <v>195640670.43961787</v>
      </c>
      <c r="J22" s="24">
        <f>'PSD Baseline'!J53</f>
        <v>202808827.31803694</v>
      </c>
      <c r="K22" s="24">
        <f>'PSD Baseline'!K53</f>
        <v>209395119.52083734</v>
      </c>
      <c r="L22" s="24">
        <f>'PSD Baseline'!L53</f>
        <v>216190065.45763853</v>
      </c>
      <c r="M22" s="24">
        <f>'PSD Baseline'!M53</f>
        <v>223200275.2787112</v>
      </c>
    </row>
    <row r="23" spans="1:13" ht="18">
      <c r="A23" s="37" t="s">
        <v>196</v>
      </c>
      <c r="E23" s="24">
        <f>E13</f>
        <v>169355779.66530767</v>
      </c>
      <c r="F23" s="24">
        <f t="shared" ref="F23:M23" si="4">F13</f>
        <v>175585303.1649394</v>
      </c>
      <c r="G23" s="24">
        <f t="shared" si="4"/>
        <v>182037282.93544412</v>
      </c>
      <c r="H23" s="24">
        <f t="shared" si="4"/>
        <v>188719662.88977987</v>
      </c>
      <c r="I23" s="24">
        <f t="shared" si="4"/>
        <v>195640670.61801931</v>
      </c>
      <c r="J23" s="24">
        <f t="shared" si="4"/>
        <v>202808827.51745918</v>
      </c>
      <c r="K23" s="24">
        <f t="shared" si="4"/>
        <v>209395119.66677639</v>
      </c>
      <c r="L23" s="24">
        <f t="shared" si="4"/>
        <v>216190065.53737822</v>
      </c>
      <c r="M23" s="24">
        <f t="shared" si="4"/>
        <v>223200275.27871126</v>
      </c>
    </row>
    <row r="24" spans="1:13" ht="18">
      <c r="A24" s="39" t="s">
        <v>197</v>
      </c>
      <c r="B24" s="40"/>
      <c r="C24" s="40"/>
      <c r="D24" s="40"/>
      <c r="E24" s="40">
        <f>E23-E22</f>
        <v>0</v>
      </c>
      <c r="F24" s="40">
        <f t="shared" ref="F24:M24" si="5">F23-F22</f>
        <v>5.7197123765945435E-2</v>
      </c>
      <c r="G24" s="40">
        <f t="shared" si="5"/>
        <v>0.10649147629737854</v>
      </c>
      <c r="H24" s="40">
        <f t="shared" si="5"/>
        <v>0.14715126156806946</v>
      </c>
      <c r="I24" s="40">
        <f t="shared" si="5"/>
        <v>0.17840144038200378</v>
      </c>
      <c r="J24" s="40">
        <f t="shared" si="5"/>
        <v>0.19942224025726318</v>
      </c>
      <c r="K24" s="40">
        <f t="shared" si="5"/>
        <v>0.14593905210494995</v>
      </c>
      <c r="L24" s="40">
        <f t="shared" si="5"/>
        <v>7.9739689826965332E-2</v>
      </c>
      <c r="M24" s="40">
        <f t="shared" si="5"/>
        <v>0</v>
      </c>
    </row>
    <row r="30" spans="1:13" ht="18">
      <c r="A30" s="18" t="s">
        <v>192</v>
      </c>
    </row>
    <row r="31" spans="1:13" ht="18">
      <c r="A31" s="37" t="s">
        <v>198</v>
      </c>
      <c r="E31" s="51">
        <v>414</v>
      </c>
      <c r="F31" s="51">
        <v>429</v>
      </c>
      <c r="G31" s="51">
        <v>444</v>
      </c>
      <c r="H31" s="51">
        <v>459</v>
      </c>
      <c r="I31" s="51">
        <v>471</v>
      </c>
      <c r="J31" s="51">
        <v>477</v>
      </c>
      <c r="K31" s="51">
        <v>477</v>
      </c>
      <c r="L31" s="51">
        <v>477</v>
      </c>
      <c r="M31" s="51">
        <v>477</v>
      </c>
    </row>
    <row r="32" spans="1:13" ht="18">
      <c r="A32" s="37" t="s">
        <v>199</v>
      </c>
      <c r="E32" s="56">
        <v>13963.702396619075</v>
      </c>
      <c r="F32" s="56">
        <v>13782.955812115455</v>
      </c>
      <c r="G32" s="56">
        <v>13806.712855331145</v>
      </c>
      <c r="H32" s="56">
        <v>13843.966894272204</v>
      </c>
      <c r="I32" s="56">
        <v>13988.84086819896</v>
      </c>
      <c r="J32" s="56">
        <v>13653.60735696508</v>
      </c>
      <c r="K32" s="56">
        <v>14112.060744116012</v>
      </c>
      <c r="L32" s="56">
        <v>14529.335481300621</v>
      </c>
      <c r="M32" s="56">
        <v>14959.325265542135</v>
      </c>
    </row>
    <row r="33" spans="1:13" ht="18">
      <c r="A33" s="39" t="s">
        <v>197</v>
      </c>
      <c r="B33" s="40"/>
      <c r="C33" s="40"/>
      <c r="D33" s="40"/>
      <c r="E33" s="40">
        <f>E31*E32</f>
        <v>5780972.7922002971</v>
      </c>
      <c r="F33" s="40">
        <f t="shared" ref="F33:M33" si="6">F31*F32</f>
        <v>5912888.04339753</v>
      </c>
      <c r="G33" s="40">
        <f t="shared" si="6"/>
        <v>6130180.5077670282</v>
      </c>
      <c r="H33" s="40">
        <f t="shared" si="6"/>
        <v>6354380.8044709414</v>
      </c>
      <c r="I33" s="40">
        <f t="shared" si="6"/>
        <v>6588744.0489217099</v>
      </c>
      <c r="J33" s="40">
        <f t="shared" si="6"/>
        <v>6512770.7092723427</v>
      </c>
      <c r="K33" s="40">
        <f t="shared" si="6"/>
        <v>6731452.974943338</v>
      </c>
      <c r="L33" s="40">
        <f t="shared" si="6"/>
        <v>6930493.0245803958</v>
      </c>
      <c r="M33" s="40">
        <f t="shared" si="6"/>
        <v>7135598.1516635986</v>
      </c>
    </row>
    <row r="39" spans="1:13" ht="18">
      <c r="A39" s="21" t="s">
        <v>165</v>
      </c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8">
      <c r="A40" s="18" t="s">
        <v>166</v>
      </c>
    </row>
    <row r="41" spans="1:13" ht="18">
      <c r="A41" s="37" t="s">
        <v>65</v>
      </c>
      <c r="E41" s="51">
        <v>31</v>
      </c>
      <c r="F41" s="51">
        <v>31</v>
      </c>
      <c r="G41" s="51">
        <v>31</v>
      </c>
      <c r="H41" s="51">
        <v>31</v>
      </c>
      <c r="I41" s="51">
        <v>31</v>
      </c>
      <c r="J41" s="51">
        <v>25</v>
      </c>
      <c r="K41" s="51">
        <v>25</v>
      </c>
      <c r="L41" s="51">
        <v>25</v>
      </c>
      <c r="M41" s="51">
        <v>25</v>
      </c>
    </row>
    <row r="42" spans="1:13" ht="18">
      <c r="A42" s="37" t="s">
        <v>168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</row>
    <row r="43" spans="1:13" ht="18">
      <c r="A43" s="37" t="s">
        <v>167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ht="18">
      <c r="A44" s="37" t="s">
        <v>169</v>
      </c>
      <c r="E44" s="51">
        <v>13</v>
      </c>
      <c r="F44" s="51">
        <v>13</v>
      </c>
      <c r="G44" s="51">
        <v>13</v>
      </c>
      <c r="H44" s="51">
        <v>13</v>
      </c>
      <c r="I44" s="51">
        <v>13</v>
      </c>
      <c r="J44" s="51">
        <v>13</v>
      </c>
      <c r="K44" s="51">
        <v>13</v>
      </c>
      <c r="L44" s="51">
        <v>13</v>
      </c>
      <c r="M44" s="51">
        <v>13</v>
      </c>
    </row>
    <row r="45" spans="1:13" ht="18">
      <c r="A45" s="37" t="s">
        <v>170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</row>
    <row r="46" spans="1:13" ht="18">
      <c r="A46" s="37" t="s">
        <v>191</v>
      </c>
      <c r="E46" s="51">
        <v>10</v>
      </c>
      <c r="F46" s="51">
        <v>10</v>
      </c>
      <c r="G46" s="51">
        <v>10</v>
      </c>
      <c r="H46" s="51">
        <v>10</v>
      </c>
      <c r="I46" s="51">
        <v>10</v>
      </c>
      <c r="J46" s="51">
        <v>11</v>
      </c>
      <c r="K46" s="51">
        <v>11</v>
      </c>
      <c r="L46" s="51">
        <v>11</v>
      </c>
      <c r="M46" s="51">
        <v>11</v>
      </c>
    </row>
    <row r="47" spans="1:13" ht="18">
      <c r="A47" s="37" t="s">
        <v>177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</row>
    <row r="48" spans="1:13" ht="18">
      <c r="A48" s="37" t="s">
        <v>175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</row>
    <row r="49" spans="1:13" ht="18">
      <c r="A49" s="37" t="s">
        <v>176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</row>
    <row r="50" spans="1:13" ht="18">
      <c r="A50" s="37" t="s">
        <v>171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</row>
    <row r="51" spans="1:13" ht="18">
      <c r="A51" s="37" t="s">
        <v>172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</row>
    <row r="52" spans="1:13" ht="18">
      <c r="A52" s="39" t="s">
        <v>173</v>
      </c>
      <c r="B52" s="40"/>
      <c r="C52" s="40"/>
      <c r="D52" s="40"/>
      <c r="E52" s="40">
        <f t="shared" ref="E52:M52" si="7">SUM(E41:E51)</f>
        <v>54</v>
      </c>
      <c r="F52" s="40">
        <f t="shared" si="7"/>
        <v>54</v>
      </c>
      <c r="G52" s="40">
        <f t="shared" si="7"/>
        <v>54</v>
      </c>
      <c r="H52" s="40">
        <f t="shared" si="7"/>
        <v>54</v>
      </c>
      <c r="I52" s="40">
        <f t="shared" si="7"/>
        <v>54</v>
      </c>
      <c r="J52" s="40">
        <f t="shared" si="7"/>
        <v>49</v>
      </c>
      <c r="K52" s="40">
        <f t="shared" si="7"/>
        <v>49</v>
      </c>
      <c r="L52" s="40">
        <f t="shared" si="7"/>
        <v>49</v>
      </c>
      <c r="M52" s="40">
        <f t="shared" si="7"/>
        <v>49</v>
      </c>
    </row>
    <row r="54" spans="1:13" ht="18">
      <c r="A54" s="18" t="s">
        <v>174</v>
      </c>
    </row>
    <row r="55" spans="1:13" ht="18">
      <c r="A55" s="37" t="s">
        <v>65</v>
      </c>
      <c r="E55" s="51">
        <v>88012.140845070418</v>
      </c>
      <c r="F55" s="51">
        <v>90652.505070422529</v>
      </c>
      <c r="G55" s="51">
        <v>93372.080222535209</v>
      </c>
      <c r="H55" s="51">
        <v>96173.242629211265</v>
      </c>
      <c r="I55" s="51">
        <v>99058.439908087603</v>
      </c>
      <c r="J55" s="51">
        <v>102030.19310533024</v>
      </c>
      <c r="K55" s="51">
        <v>105091.09889849015</v>
      </c>
      <c r="L55" s="51">
        <v>108243.83186544485</v>
      </c>
      <c r="M55" s="51">
        <v>111491.1468214082</v>
      </c>
    </row>
    <row r="56" spans="1:13" ht="18">
      <c r="A56" s="37" t="s">
        <v>168</v>
      </c>
      <c r="E56" s="51">
        <v>101313.049176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</row>
    <row r="57" spans="1:13" ht="18">
      <c r="A57" s="37" t="s">
        <v>167</v>
      </c>
      <c r="E57" s="51">
        <v>125275.4207</v>
      </c>
      <c r="F57" s="51">
        <v>134435.735082</v>
      </c>
      <c r="G57" s="51">
        <v>143767.76881357998</v>
      </c>
      <c r="H57" s="51">
        <v>153271.94863623331</v>
      </c>
      <c r="I57" s="51">
        <v>162952.89679860888</v>
      </c>
      <c r="J57" s="51">
        <v>164582.42576659497</v>
      </c>
      <c r="K57" s="51">
        <v>166228.25002426092</v>
      </c>
      <c r="L57" s="51">
        <v>167890.53252450353</v>
      </c>
      <c r="M57" s="51">
        <v>169569.43784974856</v>
      </c>
    </row>
    <row r="58" spans="1:13" ht="18">
      <c r="A58" s="37" t="s">
        <v>169</v>
      </c>
      <c r="E58" s="51">
        <v>25578.15</v>
      </c>
      <c r="F58" s="51">
        <v>27086.475000000002</v>
      </c>
      <c r="G58" s="51">
        <v>28125.825000000001</v>
      </c>
      <c r="H58" s="51">
        <v>29186.30973859896</v>
      </c>
      <c r="I58" s="51">
        <v>30829.849045899409</v>
      </c>
      <c r="J58" s="51">
        <v>32524.210293061944</v>
      </c>
      <c r="K58" s="51">
        <v>34270.711390533528</v>
      </c>
      <c r="L58" s="51">
        <v>34904.719551258393</v>
      </c>
      <c r="M58" s="51">
        <v>35550.456862956678</v>
      </c>
    </row>
    <row r="59" spans="1:13" ht="18">
      <c r="A59" s="37" t="s">
        <v>170</v>
      </c>
      <c r="E59" s="51">
        <v>37853.993180981248</v>
      </c>
      <c r="F59" s="51">
        <v>38557.35</v>
      </c>
      <c r="G59" s="51">
        <v>39267.15</v>
      </c>
      <c r="H59" s="51">
        <v>39993.996067313848</v>
      </c>
      <c r="I59" s="51">
        <v>40733.884994559157</v>
      </c>
      <c r="J59" s="51">
        <v>41487.461866958503</v>
      </c>
      <c r="K59" s="51">
        <v>42254.979911497234</v>
      </c>
      <c r="L59" s="51">
        <v>43036.697039859922</v>
      </c>
      <c r="M59" s="51">
        <v>43832.875935097334</v>
      </c>
    </row>
    <row r="60" spans="1:13" ht="18">
      <c r="A60" s="37" t="s">
        <v>191</v>
      </c>
      <c r="E60" s="51">
        <v>26500.121466682496</v>
      </c>
      <c r="F60" s="51">
        <v>28063.346450191206</v>
      </c>
      <c r="G60" s="51">
        <v>29128.929725518759</v>
      </c>
      <c r="H60" s="51">
        <v>30224.334901710845</v>
      </c>
      <c r="I60" s="51">
        <v>31930.611898479016</v>
      </c>
      <c r="J60" s="51">
        <v>33169.653891771355</v>
      </c>
      <c r="K60" s="51">
        <v>34968.534324434608</v>
      </c>
      <c r="L60" s="51">
        <v>35668.137789628119</v>
      </c>
      <c r="M60" s="51">
        <v>36381.658602161246</v>
      </c>
    </row>
    <row r="61" spans="1:13" ht="18">
      <c r="A61" s="37" t="s">
        <v>177</v>
      </c>
      <c r="E61" s="51">
        <v>22148.1</v>
      </c>
      <c r="F61" s="51">
        <v>23446.799999999999</v>
      </c>
      <c r="G61" s="51">
        <v>24336</v>
      </c>
      <c r="H61" s="51">
        <v>25272</v>
      </c>
      <c r="I61" s="51">
        <v>26687.699999999997</v>
      </c>
      <c r="J61" s="51">
        <v>28150.199999999997</v>
      </c>
      <c r="K61" s="51">
        <v>29671.200000000001</v>
      </c>
      <c r="L61" s="51">
        <v>30221.1</v>
      </c>
      <c r="M61" s="51">
        <v>30782.699999999997</v>
      </c>
    </row>
    <row r="62" spans="1:13" ht="18">
      <c r="A62" s="37" t="s">
        <v>175</v>
      </c>
      <c r="E62" s="51">
        <v>30543.53114255625</v>
      </c>
      <c r="F62" s="51">
        <v>32273.651911128469</v>
      </c>
      <c r="G62" s="51">
        <v>34030.05502338316</v>
      </c>
      <c r="H62" s="51">
        <v>35868.182648768445</v>
      </c>
      <c r="I62" s="51">
        <v>36531.744027770663</v>
      </c>
      <c r="J62" s="51">
        <v>37207.58129228442</v>
      </c>
      <c r="K62" s="51">
        <v>37895.921546191676</v>
      </c>
      <c r="L62" s="51">
        <v>38596.996094796224</v>
      </c>
      <c r="M62" s="51">
        <v>39311.040522549949</v>
      </c>
    </row>
    <row r="63" spans="1:13" ht="18">
      <c r="A63" s="37" t="s">
        <v>176</v>
      </c>
      <c r="E63" s="51">
        <v>40724.708190074998</v>
      </c>
      <c r="F63" s="51">
        <v>43031.53588150462</v>
      </c>
      <c r="G63" s="51">
        <v>45373.406697844213</v>
      </c>
      <c r="H63" s="51">
        <v>47824.243531691267</v>
      </c>
      <c r="I63" s="51">
        <v>48708.99203702755</v>
      </c>
      <c r="J63" s="51">
        <v>49610.108389712557</v>
      </c>
      <c r="K63" s="51">
        <v>50527.895394922234</v>
      </c>
      <c r="L63" s="51">
        <v>51462.661459728297</v>
      </c>
      <c r="M63" s="51">
        <v>52414.720696733268</v>
      </c>
    </row>
    <row r="64" spans="1:13" ht="18">
      <c r="A64" s="37" t="s">
        <v>171</v>
      </c>
      <c r="E64" s="51">
        <v>41979.676480201131</v>
      </c>
      <c r="F64" s="51">
        <v>44455.187630421118</v>
      </c>
      <c r="G64" s="51">
        <v>46161.002036455058</v>
      </c>
      <c r="H64" s="51">
        <v>47901.503450301447</v>
      </c>
      <c r="I64" s="51">
        <v>50598.932639002225</v>
      </c>
      <c r="J64" s="51">
        <v>53379.772418129069</v>
      </c>
      <c r="K64" s="51">
        <v>56246.185784387897</v>
      </c>
      <c r="L64" s="51">
        <v>57286.740221399064</v>
      </c>
      <c r="M64" s="51">
        <v>58346.544915494953</v>
      </c>
    </row>
    <row r="65" spans="1:13" ht="18">
      <c r="A65" s="37" t="s">
        <v>172</v>
      </c>
      <c r="E65" s="51">
        <v>50550.353739786297</v>
      </c>
      <c r="F65" s="51">
        <v>53545.930257699554</v>
      </c>
      <c r="G65" s="51">
        <v>55584.586499057194</v>
      </c>
      <c r="H65" s="51">
        <v>57659.639326897835</v>
      </c>
      <c r="I65" s="51">
        <v>60862.690429933384</v>
      </c>
      <c r="J65" s="51">
        <v>64259.123464801356</v>
      </c>
      <c r="K65" s="51">
        <v>67688.129359370447</v>
      </c>
      <c r="L65" s="51">
        <v>68940.359752518794</v>
      </c>
      <c r="M65" s="51">
        <v>70215.756407940382</v>
      </c>
    </row>
    <row r="67" spans="1:13" ht="18">
      <c r="A67" s="18" t="s">
        <v>178</v>
      </c>
    </row>
    <row r="68" spans="1:13" ht="18">
      <c r="A68" s="37" t="s">
        <v>65</v>
      </c>
      <c r="E68" s="24">
        <f t="shared" ref="E68:M68" si="8">E41*E55</f>
        <v>2728376.3661971828</v>
      </c>
      <c r="F68" s="24">
        <f t="shared" si="8"/>
        <v>2810227.6571830986</v>
      </c>
      <c r="G68" s="24">
        <f t="shared" si="8"/>
        <v>2894534.4868985913</v>
      </c>
      <c r="H68" s="24">
        <f t="shared" si="8"/>
        <v>2981370.5215055491</v>
      </c>
      <c r="I68" s="24">
        <f t="shared" si="8"/>
        <v>3070811.6371507156</v>
      </c>
      <c r="J68" s="24">
        <f t="shared" si="8"/>
        <v>2550754.8276332561</v>
      </c>
      <c r="K68" s="24">
        <f t="shared" si="8"/>
        <v>2627277.4724622536</v>
      </c>
      <c r="L68" s="24">
        <f t="shared" si="8"/>
        <v>2706095.7966361213</v>
      </c>
      <c r="M68" s="24">
        <f t="shared" si="8"/>
        <v>2787278.6705352049</v>
      </c>
    </row>
    <row r="69" spans="1:13" ht="18">
      <c r="A69" s="37" t="s">
        <v>168</v>
      </c>
      <c r="E69" s="24">
        <f t="shared" ref="E69:M69" si="9">E42*E56</f>
        <v>0</v>
      </c>
      <c r="F69" s="24">
        <f t="shared" si="9"/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</row>
    <row r="70" spans="1:13" ht="18">
      <c r="A70" s="37" t="s">
        <v>167</v>
      </c>
      <c r="E70" s="24">
        <f t="shared" ref="E70:M70" si="10">E43*E57</f>
        <v>0</v>
      </c>
      <c r="F70" s="24">
        <f t="shared" si="10"/>
        <v>0</v>
      </c>
      <c r="G70" s="24">
        <f t="shared" si="10"/>
        <v>0</v>
      </c>
      <c r="H70" s="24">
        <f t="shared" si="10"/>
        <v>0</v>
      </c>
      <c r="I70" s="24">
        <f t="shared" si="10"/>
        <v>0</v>
      </c>
      <c r="J70" s="24">
        <f t="shared" si="10"/>
        <v>0</v>
      </c>
      <c r="K70" s="24">
        <f t="shared" si="10"/>
        <v>0</v>
      </c>
      <c r="L70" s="24">
        <f t="shared" si="10"/>
        <v>0</v>
      </c>
      <c r="M70" s="24">
        <f t="shared" si="10"/>
        <v>0</v>
      </c>
    </row>
    <row r="71" spans="1:13" ht="18">
      <c r="A71" s="37" t="s">
        <v>169</v>
      </c>
      <c r="E71" s="24">
        <f t="shared" ref="E71:M71" si="11">E44*E58</f>
        <v>332515.95</v>
      </c>
      <c r="F71" s="24">
        <f t="shared" si="11"/>
        <v>352124.17500000005</v>
      </c>
      <c r="G71" s="24">
        <f t="shared" si="11"/>
        <v>365635.72500000003</v>
      </c>
      <c r="H71" s="24">
        <f t="shared" si="11"/>
        <v>379422.02660178649</v>
      </c>
      <c r="I71" s="24">
        <f t="shared" si="11"/>
        <v>400788.03759669233</v>
      </c>
      <c r="J71" s="24">
        <f t="shared" si="11"/>
        <v>422814.73380980524</v>
      </c>
      <c r="K71" s="24">
        <f t="shared" si="11"/>
        <v>445519.24807693588</v>
      </c>
      <c r="L71" s="24">
        <f t="shared" si="11"/>
        <v>453761.35416635912</v>
      </c>
      <c r="M71" s="24">
        <f t="shared" si="11"/>
        <v>462155.93921843683</v>
      </c>
    </row>
    <row r="72" spans="1:13" ht="18">
      <c r="A72" s="37" t="s">
        <v>170</v>
      </c>
      <c r="E72" s="24">
        <f t="shared" ref="E72:M72" si="12">E45*E59</f>
        <v>0</v>
      </c>
      <c r="F72" s="24">
        <f t="shared" si="12"/>
        <v>0</v>
      </c>
      <c r="G72" s="24">
        <f t="shared" si="12"/>
        <v>0</v>
      </c>
      <c r="H72" s="24">
        <f t="shared" si="12"/>
        <v>0</v>
      </c>
      <c r="I72" s="24">
        <f t="shared" si="12"/>
        <v>0</v>
      </c>
      <c r="J72" s="24">
        <f t="shared" si="12"/>
        <v>0</v>
      </c>
      <c r="K72" s="24">
        <f t="shared" si="12"/>
        <v>0</v>
      </c>
      <c r="L72" s="24">
        <f t="shared" si="12"/>
        <v>0</v>
      </c>
      <c r="M72" s="24">
        <f t="shared" si="12"/>
        <v>0</v>
      </c>
    </row>
    <row r="73" spans="1:13" ht="18">
      <c r="A73" s="37" t="s">
        <v>191</v>
      </c>
      <c r="E73" s="24">
        <f t="shared" ref="E73:M73" si="13">E46*E60</f>
        <v>265001.21466682496</v>
      </c>
      <c r="F73" s="24">
        <f t="shared" si="13"/>
        <v>280633.46450191207</v>
      </c>
      <c r="G73" s="24">
        <f t="shared" si="13"/>
        <v>291289.29725518759</v>
      </c>
      <c r="H73" s="24">
        <f t="shared" si="13"/>
        <v>302243.34901710844</v>
      </c>
      <c r="I73" s="24">
        <f t="shared" si="13"/>
        <v>319306.11898479017</v>
      </c>
      <c r="J73" s="24">
        <f t="shared" si="13"/>
        <v>364866.1928094849</v>
      </c>
      <c r="K73" s="24">
        <f t="shared" si="13"/>
        <v>384653.87756878068</v>
      </c>
      <c r="L73" s="24">
        <f t="shared" si="13"/>
        <v>392349.51568590931</v>
      </c>
      <c r="M73" s="24">
        <f t="shared" si="13"/>
        <v>400198.24462377373</v>
      </c>
    </row>
    <row r="74" spans="1:13" ht="18">
      <c r="A74" s="37" t="s">
        <v>177</v>
      </c>
      <c r="E74" s="24">
        <f t="shared" ref="E74:M74" si="14">E47*E61</f>
        <v>0</v>
      </c>
      <c r="F74" s="24">
        <f t="shared" si="14"/>
        <v>0</v>
      </c>
      <c r="G74" s="24">
        <f t="shared" si="14"/>
        <v>0</v>
      </c>
      <c r="H74" s="24">
        <f t="shared" si="14"/>
        <v>0</v>
      </c>
      <c r="I74" s="24">
        <f t="shared" si="14"/>
        <v>0</v>
      </c>
      <c r="J74" s="24">
        <f t="shared" si="14"/>
        <v>0</v>
      </c>
      <c r="K74" s="24">
        <f t="shared" si="14"/>
        <v>0</v>
      </c>
      <c r="L74" s="24">
        <f t="shared" si="14"/>
        <v>0</v>
      </c>
      <c r="M74" s="24">
        <f t="shared" si="14"/>
        <v>0</v>
      </c>
    </row>
    <row r="75" spans="1:13" ht="18">
      <c r="A75" s="37" t="s">
        <v>175</v>
      </c>
      <c r="E75" s="24">
        <f t="shared" ref="E75:M75" si="15">E48*E62</f>
        <v>0</v>
      </c>
      <c r="F75" s="24">
        <f t="shared" si="15"/>
        <v>0</v>
      </c>
      <c r="G75" s="24">
        <f t="shared" si="15"/>
        <v>0</v>
      </c>
      <c r="H75" s="24">
        <f t="shared" si="15"/>
        <v>0</v>
      </c>
      <c r="I75" s="24">
        <f t="shared" si="15"/>
        <v>0</v>
      </c>
      <c r="J75" s="24">
        <f t="shared" si="15"/>
        <v>0</v>
      </c>
      <c r="K75" s="24">
        <f t="shared" si="15"/>
        <v>0</v>
      </c>
      <c r="L75" s="24">
        <f t="shared" si="15"/>
        <v>0</v>
      </c>
      <c r="M75" s="24">
        <f t="shared" si="15"/>
        <v>0</v>
      </c>
    </row>
    <row r="76" spans="1:13" ht="18">
      <c r="A76" s="37" t="s">
        <v>176</v>
      </c>
      <c r="E76" s="24">
        <f t="shared" ref="E76:M76" si="16">E49*E63</f>
        <v>0</v>
      </c>
      <c r="F76" s="24">
        <f t="shared" si="16"/>
        <v>0</v>
      </c>
      <c r="G76" s="24">
        <f t="shared" si="16"/>
        <v>0</v>
      </c>
      <c r="H76" s="24">
        <f t="shared" si="16"/>
        <v>0</v>
      </c>
      <c r="I76" s="24">
        <f t="shared" si="16"/>
        <v>0</v>
      </c>
      <c r="J76" s="24">
        <f t="shared" si="16"/>
        <v>0</v>
      </c>
      <c r="K76" s="24">
        <f t="shared" si="16"/>
        <v>0</v>
      </c>
      <c r="L76" s="24">
        <f t="shared" si="16"/>
        <v>0</v>
      </c>
      <c r="M76" s="24">
        <f t="shared" si="16"/>
        <v>0</v>
      </c>
    </row>
    <row r="77" spans="1:13" ht="18">
      <c r="A77" s="37" t="s">
        <v>171</v>
      </c>
      <c r="E77" s="24">
        <f t="shared" ref="E77:M77" si="17">E50*E64</f>
        <v>0</v>
      </c>
      <c r="F77" s="24">
        <f t="shared" si="17"/>
        <v>0</v>
      </c>
      <c r="G77" s="24">
        <f t="shared" si="17"/>
        <v>0</v>
      </c>
      <c r="H77" s="24">
        <f t="shared" si="17"/>
        <v>0</v>
      </c>
      <c r="I77" s="24">
        <f t="shared" si="17"/>
        <v>0</v>
      </c>
      <c r="J77" s="24">
        <f t="shared" si="17"/>
        <v>0</v>
      </c>
      <c r="K77" s="24">
        <f t="shared" si="17"/>
        <v>0</v>
      </c>
      <c r="L77" s="24">
        <f t="shared" si="17"/>
        <v>0</v>
      </c>
      <c r="M77" s="24">
        <f t="shared" si="17"/>
        <v>0</v>
      </c>
    </row>
    <row r="78" spans="1:13" ht="18">
      <c r="A78" s="37" t="s">
        <v>172</v>
      </c>
      <c r="E78" s="24">
        <f t="shared" ref="E78:M78" si="18">E51*E65</f>
        <v>0</v>
      </c>
      <c r="F78" s="24">
        <f t="shared" si="18"/>
        <v>0</v>
      </c>
      <c r="G78" s="24">
        <f t="shared" si="18"/>
        <v>0</v>
      </c>
      <c r="H78" s="24">
        <f t="shared" si="18"/>
        <v>0</v>
      </c>
      <c r="I78" s="24">
        <f t="shared" si="18"/>
        <v>0</v>
      </c>
      <c r="J78" s="24">
        <f t="shared" si="18"/>
        <v>0</v>
      </c>
      <c r="K78" s="24">
        <f t="shared" si="18"/>
        <v>0</v>
      </c>
      <c r="L78" s="24">
        <f t="shared" si="18"/>
        <v>0</v>
      </c>
      <c r="M78" s="24">
        <f t="shared" si="18"/>
        <v>0</v>
      </c>
    </row>
    <row r="79" spans="1:13" ht="18">
      <c r="A79" s="39" t="s">
        <v>179</v>
      </c>
      <c r="B79" s="40"/>
      <c r="C79" s="40"/>
      <c r="D79" s="40"/>
      <c r="E79" s="40">
        <f t="shared" ref="E79:M79" si="19">SUM(E68:E78)</f>
        <v>3325893.5308640078</v>
      </c>
      <c r="F79" s="40">
        <f t="shared" si="19"/>
        <v>3442985.2966850107</v>
      </c>
      <c r="G79" s="40">
        <f t="shared" si="19"/>
        <v>3551459.5091537791</v>
      </c>
      <c r="H79" s="40">
        <f t="shared" si="19"/>
        <v>3663035.8971244437</v>
      </c>
      <c r="I79" s="40">
        <f t="shared" si="19"/>
        <v>3790905.793732198</v>
      </c>
      <c r="J79" s="40">
        <f t="shared" si="19"/>
        <v>3338435.7542525465</v>
      </c>
      <c r="K79" s="40">
        <f t="shared" si="19"/>
        <v>3457450.5981079703</v>
      </c>
      <c r="L79" s="40">
        <f t="shared" si="19"/>
        <v>3552206.66648839</v>
      </c>
      <c r="M79" s="40">
        <f t="shared" si="19"/>
        <v>3649632.8543774155</v>
      </c>
    </row>
    <row r="81" spans="1:13" ht="18">
      <c r="A81" s="18" t="s">
        <v>180</v>
      </c>
    </row>
    <row r="82" spans="1:13" ht="18">
      <c r="A82" s="37" t="s">
        <v>71</v>
      </c>
      <c r="E82" s="24">
        <f>E$79*E87</f>
        <v>254430.85511109658</v>
      </c>
      <c r="F82" s="24">
        <f t="shared" ref="F82:M82" si="20">F$79*F87</f>
        <v>263388.3751964033</v>
      </c>
      <c r="G82" s="24">
        <f t="shared" si="20"/>
        <v>271686.65245026408</v>
      </c>
      <c r="H82" s="24">
        <f t="shared" si="20"/>
        <v>280222.24613001995</v>
      </c>
      <c r="I82" s="24">
        <f t="shared" si="20"/>
        <v>290004.29322051315</v>
      </c>
      <c r="J82" s="24">
        <f t="shared" si="20"/>
        <v>255390.33520031979</v>
      </c>
      <c r="K82" s="24">
        <f t="shared" si="20"/>
        <v>264494.97075525974</v>
      </c>
      <c r="L82" s="24">
        <f t="shared" si="20"/>
        <v>271743.80998636183</v>
      </c>
      <c r="M82" s="24">
        <f t="shared" si="20"/>
        <v>279196.9133598723</v>
      </c>
    </row>
    <row r="83" spans="1:13" ht="18">
      <c r="A83" s="37" t="s">
        <v>69</v>
      </c>
      <c r="E83" s="24">
        <f>E$79*E88</f>
        <v>1197986.8498172157</v>
      </c>
      <c r="F83" s="24">
        <f t="shared" ref="F83:M83" si="21">F$79*F88</f>
        <v>1256001.0362306919</v>
      </c>
      <c r="G83" s="24">
        <f t="shared" si="21"/>
        <v>1306226.80746676</v>
      </c>
      <c r="H83" s="24">
        <f t="shared" si="21"/>
        <v>1352026.5496286321</v>
      </c>
      <c r="I83" s="24">
        <f t="shared" si="21"/>
        <v>1406426.0494746454</v>
      </c>
      <c r="J83" s="24">
        <f t="shared" si="21"/>
        <v>1245236.5363361998</v>
      </c>
      <c r="K83" s="24">
        <f t="shared" si="21"/>
        <v>1296543.9742904888</v>
      </c>
      <c r="L83" s="24">
        <f t="shared" si="21"/>
        <v>1339181.913266123</v>
      </c>
      <c r="M83" s="24">
        <f t="shared" si="21"/>
        <v>1383210.8518090404</v>
      </c>
    </row>
    <row r="84" spans="1:13" ht="18">
      <c r="A84" s="39" t="s">
        <v>181</v>
      </c>
      <c r="B84" s="40"/>
      <c r="C84" s="40"/>
      <c r="D84" s="40"/>
      <c r="E84" s="40">
        <f>SUM(E82:E83)</f>
        <v>1452417.7049283122</v>
      </c>
      <c r="F84" s="40">
        <f t="shared" ref="F84:M84" si="22">SUM(F82:F83)</f>
        <v>1519389.4114270953</v>
      </c>
      <c r="G84" s="40">
        <f t="shared" si="22"/>
        <v>1577913.4599170242</v>
      </c>
      <c r="H84" s="40">
        <f t="shared" si="22"/>
        <v>1632248.795758652</v>
      </c>
      <c r="I84" s="40">
        <f t="shared" si="22"/>
        <v>1696430.3426951584</v>
      </c>
      <c r="J84" s="40">
        <f t="shared" si="22"/>
        <v>1500626.8715365196</v>
      </c>
      <c r="K84" s="40">
        <f t="shared" si="22"/>
        <v>1561038.9450457485</v>
      </c>
      <c r="L84" s="40">
        <f t="shared" si="22"/>
        <v>1610925.7232524848</v>
      </c>
      <c r="M84" s="40">
        <f t="shared" si="22"/>
        <v>1662407.7651689127</v>
      </c>
    </row>
    <row r="86" spans="1:13" ht="18">
      <c r="A86" s="18" t="s">
        <v>182</v>
      </c>
    </row>
    <row r="87" spans="1:13" ht="18">
      <c r="A87" s="37" t="s">
        <v>71</v>
      </c>
      <c r="E87" s="53">
        <v>7.6499999999999999E-2</v>
      </c>
      <c r="F87" s="53">
        <v>7.6499999999999999E-2</v>
      </c>
      <c r="G87" s="53">
        <v>7.6499999999999999E-2</v>
      </c>
      <c r="H87" s="53">
        <v>7.6499999999999999E-2</v>
      </c>
      <c r="I87" s="53">
        <v>7.6499999999999999E-2</v>
      </c>
      <c r="J87" s="53">
        <v>7.6499999999999999E-2</v>
      </c>
      <c r="K87" s="53">
        <v>7.6499999999999999E-2</v>
      </c>
      <c r="L87" s="53">
        <v>7.6499999999999999E-2</v>
      </c>
      <c r="M87" s="53">
        <v>7.6499999999999999E-2</v>
      </c>
    </row>
    <row r="88" spans="1:13" ht="18">
      <c r="A88" s="37" t="s">
        <v>69</v>
      </c>
      <c r="E88" s="53">
        <v>0.36020000000000002</v>
      </c>
      <c r="F88" s="53">
        <v>0.36480000000000001</v>
      </c>
      <c r="G88" s="53">
        <v>0.36780000000000002</v>
      </c>
      <c r="H88" s="53">
        <v>0.36909999999999998</v>
      </c>
      <c r="I88" s="53">
        <v>0.371</v>
      </c>
      <c r="J88" s="53">
        <v>0.373</v>
      </c>
      <c r="K88" s="53">
        <v>0.375</v>
      </c>
      <c r="L88" s="53">
        <v>0.377</v>
      </c>
      <c r="M88" s="53">
        <v>0.379</v>
      </c>
    </row>
    <row r="90" spans="1:13" ht="18">
      <c r="A90" s="18" t="s">
        <v>183</v>
      </c>
    </row>
    <row r="91" spans="1:13" ht="18">
      <c r="A91" s="37" t="s">
        <v>71</v>
      </c>
      <c r="E91" s="24">
        <f>E82*E96</f>
        <v>127802.80648473832</v>
      </c>
      <c r="F91" s="24">
        <f t="shared" ref="F91:M91" si="23">F82*F96</f>
        <v>132302.24585322899</v>
      </c>
      <c r="G91" s="24">
        <f t="shared" si="23"/>
        <v>136470.54187836632</v>
      </c>
      <c r="H91" s="24">
        <f t="shared" si="23"/>
        <v>140758.04398501871</v>
      </c>
      <c r="I91" s="24">
        <f t="shared" si="23"/>
        <v>145671.65035868363</v>
      </c>
      <c r="J91" s="24">
        <f t="shared" si="23"/>
        <v>128284.76158454496</v>
      </c>
      <c r="K91" s="24">
        <f t="shared" si="23"/>
        <v>132858.09831854279</v>
      </c>
      <c r="L91" s="24">
        <f t="shared" si="23"/>
        <v>136499.25260027091</v>
      </c>
      <c r="M91" s="24">
        <f t="shared" si="23"/>
        <v>140243.01051728768</v>
      </c>
    </row>
    <row r="92" spans="1:13" ht="18">
      <c r="A92" s="37" t="s">
        <v>69</v>
      </c>
      <c r="E92" s="24">
        <f>E83*E97</f>
        <v>601759.5520174054</v>
      </c>
      <c r="F92" s="24">
        <f t="shared" ref="F92:M92" si="24">F83*F97</f>
        <v>630900.59879279719</v>
      </c>
      <c r="G92" s="24">
        <f t="shared" si="24"/>
        <v>656129.45468829921</v>
      </c>
      <c r="H92" s="24">
        <f t="shared" si="24"/>
        <v>679135.076436189</v>
      </c>
      <c r="I92" s="24">
        <f t="shared" si="24"/>
        <v>706460.43369057158</v>
      </c>
      <c r="J92" s="24">
        <f t="shared" si="24"/>
        <v>625493.49383568577</v>
      </c>
      <c r="K92" s="24">
        <f t="shared" si="24"/>
        <v>651265.68063660467</v>
      </c>
      <c r="L92" s="24">
        <f t="shared" si="24"/>
        <v>672683.10025255289</v>
      </c>
      <c r="M92" s="24">
        <f t="shared" si="24"/>
        <v>694799.23144166428</v>
      </c>
    </row>
    <row r="93" spans="1:13" ht="18">
      <c r="A93" s="39" t="s">
        <v>184</v>
      </c>
      <c r="B93" s="40"/>
      <c r="C93" s="40"/>
      <c r="D93" s="40"/>
      <c r="E93" s="40">
        <f>SUM(E91:E92)</f>
        <v>729562.35850214376</v>
      </c>
      <c r="F93" s="40">
        <f t="shared" ref="F93:M93" si="25">SUM(F91:F92)</f>
        <v>763202.84464602615</v>
      </c>
      <c r="G93" s="40">
        <f t="shared" si="25"/>
        <v>792599.99656666559</v>
      </c>
      <c r="H93" s="40">
        <f t="shared" si="25"/>
        <v>819893.12042120774</v>
      </c>
      <c r="I93" s="40">
        <f t="shared" si="25"/>
        <v>852132.08404925524</v>
      </c>
      <c r="J93" s="40">
        <f t="shared" si="25"/>
        <v>753778.25542023079</v>
      </c>
      <c r="K93" s="40">
        <f t="shared" si="25"/>
        <v>784123.77895514749</v>
      </c>
      <c r="L93" s="40">
        <f t="shared" si="25"/>
        <v>809182.35285282379</v>
      </c>
      <c r="M93" s="40">
        <f t="shared" si="25"/>
        <v>835042.24195895193</v>
      </c>
    </row>
    <row r="95" spans="1:13" ht="18">
      <c r="A95" s="18" t="s">
        <v>185</v>
      </c>
    </row>
    <row r="96" spans="1:13" ht="18">
      <c r="A96" s="37" t="s">
        <v>71</v>
      </c>
      <c r="E96" s="53">
        <v>0.50230859943827788</v>
      </c>
      <c r="F96" s="53">
        <v>0.50230859943827788</v>
      </c>
      <c r="G96" s="53">
        <v>0.50230859943827788</v>
      </c>
      <c r="H96" s="53">
        <v>0.50230859943827788</v>
      </c>
      <c r="I96" s="53">
        <v>0.50230859943827788</v>
      </c>
      <c r="J96" s="53">
        <v>0.50230859943827788</v>
      </c>
      <c r="K96" s="53">
        <v>0.50230859943827788</v>
      </c>
      <c r="L96" s="53">
        <v>0.50230859943827788</v>
      </c>
      <c r="M96" s="53">
        <v>0.50230859943827788</v>
      </c>
    </row>
    <row r="97" spans="1:13" ht="18">
      <c r="A97" s="37" t="s">
        <v>69</v>
      </c>
      <c r="E97" s="53">
        <v>0.50230897952612719</v>
      </c>
      <c r="F97" s="53">
        <v>0.50230897952612719</v>
      </c>
      <c r="G97" s="53">
        <v>0.50230897952612719</v>
      </c>
      <c r="H97" s="53">
        <v>0.50230897952612719</v>
      </c>
      <c r="I97" s="53">
        <v>0.50230897952612719</v>
      </c>
      <c r="J97" s="53">
        <v>0.50230897952612719</v>
      </c>
      <c r="K97" s="53">
        <v>0.50230897952612719</v>
      </c>
      <c r="L97" s="53">
        <v>0.50230897952612719</v>
      </c>
      <c r="M97" s="53">
        <v>0.50230897952612719</v>
      </c>
    </row>
    <row r="99" spans="1:13" ht="18">
      <c r="A99" s="18" t="s">
        <v>186</v>
      </c>
    </row>
    <row r="100" spans="1:13" ht="18">
      <c r="A100" s="37" t="s">
        <v>187</v>
      </c>
      <c r="E100" s="51">
        <v>18603.412751351538</v>
      </c>
      <c r="F100" s="51">
        <v>19248.482745705314</v>
      </c>
      <c r="G100" s="51">
        <v>19917.544498252857</v>
      </c>
      <c r="H100" s="51">
        <v>20660.455801992492</v>
      </c>
      <c r="I100" s="51">
        <v>21433.08355788172</v>
      </c>
      <c r="J100" s="51">
        <v>22230.046939069678</v>
      </c>
      <c r="K100" s="51">
        <v>23065.721119839462</v>
      </c>
      <c r="L100" s="51">
        <v>23934.822267840038</v>
      </c>
      <c r="M100" s="51">
        <v>24838.687461760648</v>
      </c>
    </row>
    <row r="101" spans="1:13" ht="18">
      <c r="A101" s="37" t="s">
        <v>188</v>
      </c>
      <c r="E101" s="24">
        <f t="shared" ref="E101:M101" si="26">E52*E104</f>
        <v>37.799999999999997</v>
      </c>
      <c r="F101" s="24">
        <f t="shared" si="26"/>
        <v>37.799999999999997</v>
      </c>
      <c r="G101" s="24">
        <f t="shared" si="26"/>
        <v>37.799999999999997</v>
      </c>
      <c r="H101" s="24">
        <f t="shared" si="26"/>
        <v>37.799999999999997</v>
      </c>
      <c r="I101" s="24">
        <f t="shared" si="26"/>
        <v>37.799999999999997</v>
      </c>
      <c r="J101" s="24">
        <f t="shared" si="26"/>
        <v>34.299999999999997</v>
      </c>
      <c r="K101" s="24">
        <f t="shared" si="26"/>
        <v>34.299999999999997</v>
      </c>
      <c r="L101" s="24">
        <f t="shared" si="26"/>
        <v>34.299999999999997</v>
      </c>
      <c r="M101" s="24">
        <f t="shared" si="26"/>
        <v>34.299999999999997</v>
      </c>
    </row>
    <row r="102" spans="1:13" ht="18">
      <c r="A102" s="39" t="s">
        <v>189</v>
      </c>
      <c r="B102" s="40"/>
      <c r="C102" s="40"/>
      <c r="D102" s="40"/>
      <c r="E102" s="40">
        <f>E100*E101</f>
        <v>703209.00200108811</v>
      </c>
      <c r="F102" s="40">
        <f t="shared" ref="F102:M102" si="27">F100*F101</f>
        <v>727592.64778766083</v>
      </c>
      <c r="G102" s="40">
        <f t="shared" si="27"/>
        <v>752883.18203395791</v>
      </c>
      <c r="H102" s="40">
        <f t="shared" si="27"/>
        <v>780965.22931531607</v>
      </c>
      <c r="I102" s="40">
        <f t="shared" si="27"/>
        <v>810170.55848792894</v>
      </c>
      <c r="J102" s="40">
        <f t="shared" si="27"/>
        <v>762490.61001008993</v>
      </c>
      <c r="K102" s="40">
        <f t="shared" si="27"/>
        <v>791154.23441049352</v>
      </c>
      <c r="L102" s="40">
        <f t="shared" si="27"/>
        <v>820964.40378691326</v>
      </c>
      <c r="M102" s="40">
        <f t="shared" si="27"/>
        <v>851966.9799383902</v>
      </c>
    </row>
    <row r="104" spans="1:13" ht="18">
      <c r="A104" s="37" t="s">
        <v>190</v>
      </c>
      <c r="E104" s="53">
        <v>0.7</v>
      </c>
      <c r="F104" s="53">
        <v>0.7</v>
      </c>
      <c r="G104" s="53">
        <v>0.7</v>
      </c>
      <c r="H104" s="53">
        <v>0.7</v>
      </c>
      <c r="I104" s="53">
        <v>0.7</v>
      </c>
      <c r="J104" s="53">
        <v>0.7</v>
      </c>
      <c r="K104" s="53">
        <v>0.7</v>
      </c>
      <c r="L104" s="53">
        <v>0.7</v>
      </c>
      <c r="M104" s="53">
        <v>0.7</v>
      </c>
    </row>
    <row r="110" spans="1:13">
      <c r="E110" s="54"/>
      <c r="F110" s="54"/>
      <c r="G110" s="54"/>
      <c r="H110" s="54"/>
      <c r="I110" s="54"/>
      <c r="J110" s="54"/>
      <c r="K110" s="54"/>
      <c r="L110" s="54"/>
      <c r="M11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0308-956B-4997-92EC-060C0DBE5F2B}">
  <sheetPr>
    <tabColor theme="8" tint="0.59999389629810485"/>
  </sheetPr>
  <dimension ref="A1:M121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/>
  <cols>
    <col min="1" max="1" width="10.28515625" bestFit="1" customWidth="1"/>
    <col min="2" max="2" width="55" bestFit="1" customWidth="1"/>
    <col min="3" max="13" width="18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B4" s="21" t="s">
        <v>14</v>
      </c>
      <c r="C4" s="19"/>
    </row>
    <row r="5" spans="1:13" ht="18">
      <c r="A5" s="20"/>
      <c r="B5" s="21" t="s">
        <v>19</v>
      </c>
    </row>
    <row r="6" spans="1:13" ht="18">
      <c r="A6" s="20">
        <v>6111</v>
      </c>
      <c r="B6" s="37" t="s">
        <v>15</v>
      </c>
      <c r="C6" s="51">
        <v>0</v>
      </c>
      <c r="D6" s="51">
        <v>0</v>
      </c>
      <c r="E6" s="50">
        <f>Sandbox!E24</f>
        <v>0</v>
      </c>
      <c r="F6" s="50">
        <f>Sandbox!F24</f>
        <v>5.7197123765945435E-2</v>
      </c>
      <c r="G6" s="50">
        <f>Sandbox!G24</f>
        <v>0.10649147629737854</v>
      </c>
      <c r="H6" s="50">
        <f>Sandbox!H24</f>
        <v>0.14715126156806946</v>
      </c>
      <c r="I6" s="50">
        <f>Sandbox!I24</f>
        <v>0.17840144038200378</v>
      </c>
      <c r="J6" s="50">
        <f>Sandbox!J24</f>
        <v>0.19942224025726318</v>
      </c>
      <c r="K6" s="50">
        <f>Sandbox!K24</f>
        <v>0.14593905210494995</v>
      </c>
      <c r="L6" s="50">
        <f>Sandbox!L24</f>
        <v>7.9739689826965332E-2</v>
      </c>
      <c r="M6" s="50">
        <f>Sandbox!M24</f>
        <v>0</v>
      </c>
    </row>
    <row r="7" spans="1:13" ht="18">
      <c r="A7" s="20">
        <v>6114</v>
      </c>
      <c r="B7" s="37" t="s">
        <v>121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</row>
    <row r="8" spans="1:13" ht="18">
      <c r="A8" s="20">
        <v>6153</v>
      </c>
      <c r="B8" s="37" t="s">
        <v>16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</row>
    <row r="9" spans="1:13" ht="18">
      <c r="A9" s="20">
        <v>6411</v>
      </c>
      <c r="B9" s="37" t="s">
        <v>17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</row>
    <row r="10" spans="1:13" ht="18">
      <c r="A10" s="20">
        <v>6500</v>
      </c>
      <c r="B10" s="37" t="s">
        <v>39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ht="18">
      <c r="A11" s="20">
        <v>6830</v>
      </c>
      <c r="B11" s="37" t="s">
        <v>40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</row>
    <row r="12" spans="1:13" ht="18">
      <c r="A12" s="20">
        <v>6910</v>
      </c>
      <c r="B12" s="37" t="s">
        <v>41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</row>
    <row r="13" spans="1:13" ht="18">
      <c r="A13" s="20">
        <v>6920</v>
      </c>
      <c r="B13" s="37" t="s">
        <v>122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</row>
    <row r="14" spans="1:13" ht="18">
      <c r="A14" s="20" t="s">
        <v>123</v>
      </c>
      <c r="B14" s="37" t="s">
        <v>124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</row>
    <row r="15" spans="1:13" ht="18">
      <c r="A15" s="20" t="s">
        <v>125</v>
      </c>
      <c r="B15" s="37" t="s">
        <v>120</v>
      </c>
      <c r="C15" s="51">
        <v>0</v>
      </c>
      <c r="D15" s="51">
        <v>0</v>
      </c>
      <c r="E15" s="50">
        <f>Sandbox!E33</f>
        <v>5780972.7922002971</v>
      </c>
      <c r="F15" s="50">
        <f>Sandbox!F33</f>
        <v>5912888.04339753</v>
      </c>
      <c r="G15" s="50">
        <f>Sandbox!G33</f>
        <v>6130180.5077670282</v>
      </c>
      <c r="H15" s="50">
        <f>Sandbox!H33</f>
        <v>6354380.8044709414</v>
      </c>
      <c r="I15" s="50">
        <f>Sandbox!I33</f>
        <v>6588744.0489217099</v>
      </c>
      <c r="J15" s="50">
        <f>Sandbox!J33</f>
        <v>6512770.7092723427</v>
      </c>
      <c r="K15" s="50">
        <f>Sandbox!K33</f>
        <v>6731452.974943338</v>
      </c>
      <c r="L15" s="50">
        <f>Sandbox!L33</f>
        <v>6930493.0245803958</v>
      </c>
      <c r="M15" s="50">
        <f>Sandbox!M33</f>
        <v>7135598.1516635986</v>
      </c>
    </row>
    <row r="16" spans="1:13" ht="18">
      <c r="A16" s="20" t="s">
        <v>100</v>
      </c>
      <c r="B16" s="38" t="s">
        <v>43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</row>
    <row r="17" spans="1:13" ht="18">
      <c r="A17" s="20"/>
      <c r="B17" s="39" t="s">
        <v>44</v>
      </c>
      <c r="C17" s="40">
        <f t="shared" ref="C17:D17" si="0">SUM(C6:C16)</f>
        <v>0</v>
      </c>
      <c r="D17" s="40">
        <f t="shared" si="0"/>
        <v>0</v>
      </c>
      <c r="E17" s="40">
        <f t="shared" ref="E17:M17" si="1">SUM(E6:E16)</f>
        <v>5780972.7922002971</v>
      </c>
      <c r="F17" s="40">
        <f t="shared" si="1"/>
        <v>5912888.1005946537</v>
      </c>
      <c r="G17" s="40">
        <f t="shared" si="1"/>
        <v>6130180.6142585045</v>
      </c>
      <c r="H17" s="40">
        <f t="shared" si="1"/>
        <v>6354380.951622203</v>
      </c>
      <c r="I17" s="40">
        <f t="shared" si="1"/>
        <v>6588744.2273231503</v>
      </c>
      <c r="J17" s="40">
        <f t="shared" si="1"/>
        <v>6512770.908694583</v>
      </c>
      <c r="K17" s="40">
        <f t="shared" si="1"/>
        <v>6731453.1208823901</v>
      </c>
      <c r="L17" s="40">
        <f t="shared" si="1"/>
        <v>6930493.1043200856</v>
      </c>
      <c r="M17" s="40">
        <f t="shared" si="1"/>
        <v>7135598.1516635986</v>
      </c>
    </row>
    <row r="19" spans="1:13" ht="18">
      <c r="A19" s="20"/>
      <c r="B19" s="21" t="s">
        <v>24</v>
      </c>
    </row>
    <row r="20" spans="1:13" ht="18">
      <c r="A20" s="20">
        <v>7111</v>
      </c>
      <c r="B20" s="37" t="s">
        <v>20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</row>
    <row r="21" spans="1:13" ht="18">
      <c r="A21" s="20">
        <v>7160</v>
      </c>
      <c r="B21" s="37" t="s">
        <v>45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</row>
    <row r="22" spans="1:13" ht="18">
      <c r="A22" s="20">
        <v>7271</v>
      </c>
      <c r="B22" s="37" t="s">
        <v>21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ht="18">
      <c r="A23" s="20">
        <v>7292</v>
      </c>
      <c r="B23" s="37" t="s">
        <v>126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</row>
    <row r="24" spans="1:13" ht="18">
      <c r="A24" s="20">
        <v>7310</v>
      </c>
      <c r="B24" s="37" t="s">
        <v>46</v>
      </c>
      <c r="C24" s="51">
        <v>0</v>
      </c>
      <c r="D24" s="51">
        <v>0</v>
      </c>
      <c r="E24" s="51">
        <v>0</v>
      </c>
      <c r="F24" s="51">
        <v>97003.588420043234</v>
      </c>
      <c r="G24" s="51">
        <v>97003.588420043234</v>
      </c>
      <c r="H24" s="51">
        <v>97003.588420043234</v>
      </c>
      <c r="I24" s="51">
        <v>97003.588420043234</v>
      </c>
      <c r="J24" s="51">
        <v>97003.588420043234</v>
      </c>
      <c r="K24" s="51">
        <v>108786.36989218765</v>
      </c>
      <c r="L24" s="51">
        <v>108786.36989218765</v>
      </c>
      <c r="M24" s="51">
        <v>108786.36989218765</v>
      </c>
    </row>
    <row r="25" spans="1:13" ht="18">
      <c r="A25" s="20">
        <v>7320</v>
      </c>
      <c r="B25" s="37" t="s">
        <v>47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ht="18">
      <c r="A26" s="20">
        <v>7340</v>
      </c>
      <c r="B26" s="37" t="s">
        <v>48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</row>
    <row r="27" spans="1:13" ht="18">
      <c r="A27" s="20">
        <v>7505</v>
      </c>
      <c r="B27" s="37" t="s">
        <v>111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</row>
    <row r="28" spans="1:13" ht="18">
      <c r="A28" s="20" t="s">
        <v>112</v>
      </c>
      <c r="B28" s="37" t="s">
        <v>110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</row>
    <row r="29" spans="1:13" ht="18">
      <c r="A29" s="20">
        <v>7599</v>
      </c>
      <c r="B29" s="37" t="s">
        <v>127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</row>
    <row r="30" spans="1:13" ht="18">
      <c r="A30" s="20">
        <v>7810</v>
      </c>
      <c r="B30" s="37" t="s">
        <v>128</v>
      </c>
      <c r="C30" s="51">
        <v>0</v>
      </c>
      <c r="D30" s="51">
        <v>0</v>
      </c>
      <c r="E30" s="50">
        <f>Sandbox!E91</f>
        <v>127802.80648473832</v>
      </c>
      <c r="F30" s="50">
        <f>Sandbox!F91</f>
        <v>132302.24585322899</v>
      </c>
      <c r="G30" s="50">
        <f>Sandbox!G91</f>
        <v>136470.54187836632</v>
      </c>
      <c r="H30" s="50">
        <f>Sandbox!H91</f>
        <v>140758.04398501871</v>
      </c>
      <c r="I30" s="50">
        <f>Sandbox!I91</f>
        <v>145671.65035868363</v>
      </c>
      <c r="J30" s="50">
        <f>Sandbox!J91</f>
        <v>128284.76158454496</v>
      </c>
      <c r="K30" s="50">
        <f>Sandbox!K91</f>
        <v>132858.09831854279</v>
      </c>
      <c r="L30" s="50">
        <f>Sandbox!L91</f>
        <v>136499.25260027091</v>
      </c>
      <c r="M30" s="50">
        <f>Sandbox!M91</f>
        <v>140243.01051728768</v>
      </c>
    </row>
    <row r="31" spans="1:13" ht="18">
      <c r="A31" s="20">
        <v>7820</v>
      </c>
      <c r="B31" s="37" t="s">
        <v>129</v>
      </c>
      <c r="C31" s="51">
        <v>0</v>
      </c>
      <c r="D31" s="51">
        <v>0</v>
      </c>
      <c r="E31" s="50">
        <f>Sandbox!E92</f>
        <v>601759.5520174054</v>
      </c>
      <c r="F31" s="50">
        <f>Sandbox!F92</f>
        <v>630900.59879279719</v>
      </c>
      <c r="G31" s="50">
        <f>Sandbox!G92</f>
        <v>656129.45468829921</v>
      </c>
      <c r="H31" s="50">
        <f>Sandbox!H92</f>
        <v>679135.076436189</v>
      </c>
      <c r="I31" s="50">
        <f>Sandbox!I92</f>
        <v>706460.43369057158</v>
      </c>
      <c r="J31" s="50">
        <f>Sandbox!J92</f>
        <v>625493.49383568577</v>
      </c>
      <c r="K31" s="50">
        <f>Sandbox!K92</f>
        <v>651265.68063660467</v>
      </c>
      <c r="L31" s="50">
        <f>Sandbox!L92</f>
        <v>672683.10025255289</v>
      </c>
      <c r="M31" s="50">
        <f>Sandbox!M92</f>
        <v>694799.23144166428</v>
      </c>
    </row>
    <row r="32" spans="1:13" ht="18">
      <c r="A32" s="20">
        <v>7000</v>
      </c>
      <c r="B32" s="37" t="s">
        <v>23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13" ht="18">
      <c r="A33" s="20"/>
      <c r="B33" s="39" t="s">
        <v>49</v>
      </c>
      <c r="C33" s="40">
        <f>SUM(C20:C32)</f>
        <v>0</v>
      </c>
      <c r="D33" s="40">
        <f t="shared" ref="D33:M33" si="2">SUM(D20:D32)</f>
        <v>0</v>
      </c>
      <c r="E33" s="40">
        <f t="shared" si="2"/>
        <v>729562.35850214376</v>
      </c>
      <c r="F33" s="40">
        <f t="shared" si="2"/>
        <v>860206.43306606938</v>
      </c>
      <c r="G33" s="40">
        <f t="shared" si="2"/>
        <v>889603.58498670883</v>
      </c>
      <c r="H33" s="40">
        <f t="shared" si="2"/>
        <v>916896.70884125098</v>
      </c>
      <c r="I33" s="40">
        <f t="shared" si="2"/>
        <v>949135.67246929847</v>
      </c>
      <c r="J33" s="40">
        <f t="shared" si="2"/>
        <v>850781.84384027403</v>
      </c>
      <c r="K33" s="40">
        <f t="shared" si="2"/>
        <v>892910.14884733513</v>
      </c>
      <c r="L33" s="40">
        <f t="shared" si="2"/>
        <v>917968.72274501144</v>
      </c>
      <c r="M33" s="40">
        <f t="shared" si="2"/>
        <v>943828.61185113958</v>
      </c>
    </row>
    <row r="34" spans="1:13" ht="18">
      <c r="A34" s="20"/>
      <c r="B34" s="11"/>
    </row>
    <row r="35" spans="1:13" ht="18">
      <c r="A35" s="20"/>
      <c r="B35" s="21" t="s">
        <v>25</v>
      </c>
    </row>
    <row r="36" spans="1:13" ht="18">
      <c r="A36" s="20">
        <v>8514</v>
      </c>
      <c r="B36" s="37" t="s">
        <v>50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</row>
    <row r="37" spans="1:13" ht="18">
      <c r="A37" s="20">
        <v>8515</v>
      </c>
      <c r="B37" s="37" t="s">
        <v>51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</row>
    <row r="38" spans="1:13" ht="18">
      <c r="A38" s="20">
        <v>8516</v>
      </c>
      <c r="B38" s="37" t="s">
        <v>52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</row>
    <row r="39" spans="1:13" ht="18">
      <c r="A39" s="20">
        <v>8517</v>
      </c>
      <c r="B39" s="37" t="s">
        <v>53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</row>
    <row r="40" spans="1:13" ht="18">
      <c r="A40" s="20">
        <v>8740</v>
      </c>
      <c r="B40" s="37" t="s">
        <v>54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</row>
    <row r="41" spans="1:13" ht="18">
      <c r="A41" s="20">
        <v>8741</v>
      </c>
      <c r="B41" s="37" t="s">
        <v>55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</row>
    <row r="42" spans="1:13" ht="18">
      <c r="A42" s="20">
        <v>8743</v>
      </c>
      <c r="B42" s="37" t="s">
        <v>56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</row>
    <row r="43" spans="1:13" ht="18">
      <c r="A43" s="20">
        <v>8744</v>
      </c>
      <c r="B43" s="37" t="s">
        <v>154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</row>
    <row r="44" spans="1:13" ht="18">
      <c r="A44" s="20">
        <v>8750</v>
      </c>
      <c r="B44" s="37" t="s">
        <v>57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</row>
    <row r="45" spans="1:13" ht="18">
      <c r="A45" s="20">
        <v>8800</v>
      </c>
      <c r="B45" s="37" t="s">
        <v>58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</row>
    <row r="46" spans="1:13" ht="18">
      <c r="A46" s="20" t="s">
        <v>101</v>
      </c>
      <c r="B46" s="37" t="s">
        <v>59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</row>
    <row r="47" spans="1:13" ht="18">
      <c r="A47" s="20"/>
      <c r="B47" s="39" t="s">
        <v>60</v>
      </c>
      <c r="C47" s="40">
        <f>SUM(C36:C46)</f>
        <v>0</v>
      </c>
      <c r="D47" s="40">
        <f t="shared" ref="D47:M47" si="3">SUM(D36:D46)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40">
        <f t="shared" si="3"/>
        <v>0</v>
      </c>
      <c r="K47" s="40">
        <f t="shared" si="3"/>
        <v>0</v>
      </c>
      <c r="L47" s="40">
        <f t="shared" si="3"/>
        <v>0</v>
      </c>
      <c r="M47" s="40">
        <f t="shared" si="3"/>
        <v>0</v>
      </c>
    </row>
    <row r="48" spans="1:13" ht="18">
      <c r="A48" s="20"/>
      <c r="B48" s="11"/>
    </row>
    <row r="49" spans="1:13" ht="18.75" thickBot="1">
      <c r="A49" s="20"/>
      <c r="B49" s="29" t="s">
        <v>62</v>
      </c>
      <c r="C49" s="30">
        <f>SUM(C17,C33,C47)</f>
        <v>0</v>
      </c>
      <c r="D49" s="30">
        <f t="shared" ref="D49:M49" si="4">SUM(D17,D33,D47)</f>
        <v>0</v>
      </c>
      <c r="E49" s="30">
        <f t="shared" si="4"/>
        <v>6510535.1507024411</v>
      </c>
      <c r="F49" s="30">
        <f t="shared" si="4"/>
        <v>6773094.5336607229</v>
      </c>
      <c r="G49" s="30">
        <f t="shared" si="4"/>
        <v>7019784.1992452135</v>
      </c>
      <c r="H49" s="30">
        <f t="shared" si="4"/>
        <v>7271277.6604634542</v>
      </c>
      <c r="I49" s="30">
        <f t="shared" si="4"/>
        <v>7537879.8997924486</v>
      </c>
      <c r="J49" s="30">
        <f t="shared" si="4"/>
        <v>7363552.752534857</v>
      </c>
      <c r="K49" s="30">
        <f t="shared" si="4"/>
        <v>7624363.2697297251</v>
      </c>
      <c r="L49" s="30">
        <f t="shared" si="4"/>
        <v>7848461.8270650972</v>
      </c>
      <c r="M49" s="30">
        <f t="shared" si="4"/>
        <v>8079426.7635147385</v>
      </c>
    </row>
    <row r="50" spans="1:13" ht="13.5" thickTop="1"/>
    <row r="52" spans="1:13" ht="18">
      <c r="A52" s="20"/>
      <c r="B52" s="18" t="s">
        <v>29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8">
      <c r="A53" s="20">
        <v>110</v>
      </c>
      <c r="B53" s="26" t="s">
        <v>63</v>
      </c>
      <c r="C53" s="51">
        <v>0</v>
      </c>
      <c r="D53" s="51">
        <v>0</v>
      </c>
      <c r="E53" s="50">
        <f>SUM(Sandbox!E69:E70)</f>
        <v>0</v>
      </c>
      <c r="F53" s="50">
        <f>SUM(Sandbox!F69:F70)</f>
        <v>0</v>
      </c>
      <c r="G53" s="50">
        <f>SUM(Sandbox!G69:G70)</f>
        <v>0</v>
      </c>
      <c r="H53" s="50">
        <f>SUM(Sandbox!H69:H70)</f>
        <v>0</v>
      </c>
      <c r="I53" s="50">
        <f>SUM(Sandbox!I69:I70)</f>
        <v>0</v>
      </c>
      <c r="J53" s="50">
        <f>SUM(Sandbox!J69:J70)</f>
        <v>0</v>
      </c>
      <c r="K53" s="50">
        <f>SUM(Sandbox!K69:K70)</f>
        <v>0</v>
      </c>
      <c r="L53" s="50">
        <f>SUM(Sandbox!L69:L70)</f>
        <v>0</v>
      </c>
      <c r="M53" s="50">
        <f>SUM(Sandbox!M69:M70)</f>
        <v>0</v>
      </c>
    </row>
    <row r="54" spans="1:13" ht="18">
      <c r="A54" s="20">
        <v>122</v>
      </c>
      <c r="B54" s="26" t="s">
        <v>64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</row>
    <row r="55" spans="1:13" ht="18">
      <c r="A55" s="20">
        <v>123</v>
      </c>
      <c r="B55" s="26" t="s">
        <v>130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</row>
    <row r="56" spans="1:13" ht="18">
      <c r="A56" s="20">
        <v>120</v>
      </c>
      <c r="B56" s="26" t="s">
        <v>65</v>
      </c>
      <c r="C56" s="51">
        <v>0</v>
      </c>
      <c r="D56" s="51">
        <v>0</v>
      </c>
      <c r="E56" s="50">
        <f>Sandbox!E68</f>
        <v>2728376.3661971828</v>
      </c>
      <c r="F56" s="50">
        <f>Sandbox!F68</f>
        <v>2810227.6571830986</v>
      </c>
      <c r="G56" s="50">
        <f>Sandbox!G68</f>
        <v>2894534.4868985913</v>
      </c>
      <c r="H56" s="50">
        <f>Sandbox!H68</f>
        <v>2981370.5215055491</v>
      </c>
      <c r="I56" s="50">
        <f>Sandbox!I68</f>
        <v>3070811.6371507156</v>
      </c>
      <c r="J56" s="50">
        <f>Sandbox!J68</f>
        <v>2550754.8276332561</v>
      </c>
      <c r="K56" s="50">
        <f>Sandbox!K68</f>
        <v>2627277.4724622536</v>
      </c>
      <c r="L56" s="50">
        <f>Sandbox!L68</f>
        <v>2706095.7966361213</v>
      </c>
      <c r="M56" s="50">
        <f>Sandbox!M68</f>
        <v>2787278.6705352049</v>
      </c>
    </row>
    <row r="57" spans="1:13" ht="18">
      <c r="A57" s="20" t="s">
        <v>131</v>
      </c>
      <c r="B57" s="26" t="s">
        <v>132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</row>
    <row r="58" spans="1:13" ht="18">
      <c r="A58" s="20" t="s">
        <v>133</v>
      </c>
      <c r="B58" s="26" t="s">
        <v>134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</row>
    <row r="59" spans="1:13" ht="18">
      <c r="A59" s="20" t="s">
        <v>135</v>
      </c>
      <c r="B59" s="26" t="s">
        <v>136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</row>
    <row r="60" spans="1:13" ht="18">
      <c r="A60" s="20">
        <v>130</v>
      </c>
      <c r="B60" s="26" t="s">
        <v>66</v>
      </c>
      <c r="C60" s="51">
        <v>0</v>
      </c>
      <c r="D60" s="51">
        <v>0</v>
      </c>
      <c r="E60" s="50">
        <f>Sandbox!E72</f>
        <v>0</v>
      </c>
      <c r="F60" s="50">
        <f>Sandbox!F72</f>
        <v>0</v>
      </c>
      <c r="G60" s="50">
        <f>Sandbox!G72</f>
        <v>0</v>
      </c>
      <c r="H60" s="50">
        <f>Sandbox!H72</f>
        <v>0</v>
      </c>
      <c r="I60" s="50">
        <f>Sandbox!I72</f>
        <v>0</v>
      </c>
      <c r="J60" s="50">
        <f>Sandbox!J72</f>
        <v>0</v>
      </c>
      <c r="K60" s="50">
        <f>Sandbox!K72</f>
        <v>0</v>
      </c>
      <c r="L60" s="50">
        <f>Sandbox!L72</f>
        <v>0</v>
      </c>
      <c r="M60" s="50">
        <f>Sandbox!M72</f>
        <v>0</v>
      </c>
    </row>
    <row r="61" spans="1:13" ht="18">
      <c r="A61" s="20">
        <v>150</v>
      </c>
      <c r="B61" s="26" t="s">
        <v>67</v>
      </c>
      <c r="C61" s="51">
        <v>0</v>
      </c>
      <c r="D61" s="51">
        <v>0</v>
      </c>
      <c r="E61" s="63">
        <f>SUM(Sandbox!E75:E76)</f>
        <v>0</v>
      </c>
      <c r="F61" s="63">
        <f>SUM(Sandbox!F75:F76)</f>
        <v>0</v>
      </c>
      <c r="G61" s="63">
        <f>SUM(Sandbox!G75:G76)</f>
        <v>0</v>
      </c>
      <c r="H61" s="63">
        <f>SUM(Sandbox!H75:H76)</f>
        <v>0</v>
      </c>
      <c r="I61" s="63">
        <f>SUM(Sandbox!I75:I76)</f>
        <v>0</v>
      </c>
      <c r="J61" s="63">
        <f>SUM(Sandbox!J75:J76)</f>
        <v>0</v>
      </c>
      <c r="K61" s="63">
        <f>SUM(Sandbox!K75:K76)</f>
        <v>0</v>
      </c>
      <c r="L61" s="63">
        <f>SUM(Sandbox!L75:L76)</f>
        <v>0</v>
      </c>
      <c r="M61" s="63">
        <f>SUM(Sandbox!M75:M76)</f>
        <v>0</v>
      </c>
    </row>
    <row r="62" spans="1:13" ht="18">
      <c r="A62" s="20">
        <v>160</v>
      </c>
      <c r="B62" s="23" t="s">
        <v>137</v>
      </c>
      <c r="C62" s="51">
        <v>0</v>
      </c>
      <c r="D62" s="51">
        <v>0</v>
      </c>
      <c r="E62" s="63">
        <f>Sandbox!E78</f>
        <v>0</v>
      </c>
      <c r="F62" s="63">
        <f>Sandbox!F78</f>
        <v>0</v>
      </c>
      <c r="G62" s="63">
        <f>Sandbox!G78</f>
        <v>0</v>
      </c>
      <c r="H62" s="63">
        <f>Sandbox!H78</f>
        <v>0</v>
      </c>
      <c r="I62" s="63">
        <f>Sandbox!I78</f>
        <v>0</v>
      </c>
      <c r="J62" s="63">
        <f>Sandbox!J78</f>
        <v>0</v>
      </c>
      <c r="K62" s="63">
        <f>Sandbox!K78</f>
        <v>0</v>
      </c>
      <c r="L62" s="63">
        <f>Sandbox!L78</f>
        <v>0</v>
      </c>
      <c r="M62" s="63">
        <f>Sandbox!M78</f>
        <v>0</v>
      </c>
    </row>
    <row r="63" spans="1:13" ht="18">
      <c r="A63" s="20">
        <v>170</v>
      </c>
      <c r="B63" s="26" t="s">
        <v>138</v>
      </c>
      <c r="C63" s="51">
        <v>0</v>
      </c>
      <c r="D63" s="51">
        <v>0</v>
      </c>
      <c r="E63" s="63">
        <f>SUM(Sandbox!E73:E74)</f>
        <v>265001.21466682496</v>
      </c>
      <c r="F63" s="63">
        <f>SUM(Sandbox!F73:F74)</f>
        <v>280633.46450191207</v>
      </c>
      <c r="G63" s="63">
        <f>SUM(Sandbox!G73:G74)</f>
        <v>291289.29725518759</v>
      </c>
      <c r="H63" s="63">
        <f>SUM(Sandbox!H73:H74)</f>
        <v>302243.34901710844</v>
      </c>
      <c r="I63" s="63">
        <f>SUM(Sandbox!I73:I74)</f>
        <v>319306.11898479017</v>
      </c>
      <c r="J63" s="63">
        <f>SUM(Sandbox!J73:J74)</f>
        <v>364866.1928094849</v>
      </c>
      <c r="K63" s="63">
        <f>SUM(Sandbox!K73:K74)</f>
        <v>384653.87756878068</v>
      </c>
      <c r="L63" s="63">
        <f>SUM(Sandbox!L73:L74)</f>
        <v>392349.51568590931</v>
      </c>
      <c r="M63" s="63">
        <f>SUM(Sandbox!M73:M74)</f>
        <v>400198.24462377373</v>
      </c>
    </row>
    <row r="64" spans="1:13" ht="18">
      <c r="A64" s="20">
        <v>180</v>
      </c>
      <c r="B64" s="26" t="s">
        <v>139</v>
      </c>
      <c r="C64" s="51">
        <v>0</v>
      </c>
      <c r="D64" s="51">
        <v>0</v>
      </c>
      <c r="E64" s="63">
        <f>Sandbox!E77</f>
        <v>0</v>
      </c>
      <c r="F64" s="63">
        <f>Sandbox!F77</f>
        <v>0</v>
      </c>
      <c r="G64" s="63">
        <f>Sandbox!G77</f>
        <v>0</v>
      </c>
      <c r="H64" s="63">
        <f>Sandbox!H77</f>
        <v>0</v>
      </c>
      <c r="I64" s="63">
        <f>Sandbox!I77</f>
        <v>0</v>
      </c>
      <c r="J64" s="63">
        <f>Sandbox!J77</f>
        <v>0</v>
      </c>
      <c r="K64" s="63">
        <f>Sandbox!K77</f>
        <v>0</v>
      </c>
      <c r="L64" s="63">
        <f>Sandbox!L77</f>
        <v>0</v>
      </c>
      <c r="M64" s="63">
        <f>Sandbox!M77</f>
        <v>0</v>
      </c>
    </row>
    <row r="65" spans="1:13" ht="18">
      <c r="A65" s="20">
        <v>190</v>
      </c>
      <c r="B65" s="26" t="s">
        <v>140</v>
      </c>
      <c r="C65" s="51">
        <v>0</v>
      </c>
      <c r="D65" s="51">
        <v>0</v>
      </c>
      <c r="E65" s="50">
        <f>Sandbox!E71</f>
        <v>332515.95</v>
      </c>
      <c r="F65" s="50">
        <f>Sandbox!F71</f>
        <v>352124.17500000005</v>
      </c>
      <c r="G65" s="50">
        <f>Sandbox!G71</f>
        <v>365635.72500000003</v>
      </c>
      <c r="H65" s="50">
        <f>Sandbox!H71</f>
        <v>379422.02660178649</v>
      </c>
      <c r="I65" s="50">
        <f>Sandbox!I71</f>
        <v>400788.03759669233</v>
      </c>
      <c r="J65" s="50">
        <f>Sandbox!J71</f>
        <v>422814.73380980524</v>
      </c>
      <c r="K65" s="50">
        <f>Sandbox!K71</f>
        <v>445519.24807693588</v>
      </c>
      <c r="L65" s="50">
        <f>Sandbox!L71</f>
        <v>453761.35416635912</v>
      </c>
      <c r="M65" s="50">
        <f>Sandbox!M71</f>
        <v>462155.93921843683</v>
      </c>
    </row>
    <row r="66" spans="1:13" ht="18">
      <c r="A66" s="20"/>
      <c r="B66" s="39" t="s">
        <v>68</v>
      </c>
      <c r="C66" s="40">
        <f t="shared" ref="C66:M66" si="5">SUM(C53:C65)</f>
        <v>0</v>
      </c>
      <c r="D66" s="40">
        <f t="shared" si="5"/>
        <v>0</v>
      </c>
      <c r="E66" s="40">
        <f t="shared" si="5"/>
        <v>3325893.5308640078</v>
      </c>
      <c r="F66" s="40">
        <f t="shared" si="5"/>
        <v>3442985.2966850111</v>
      </c>
      <c r="G66" s="40">
        <f t="shared" si="5"/>
        <v>3551459.5091537791</v>
      </c>
      <c r="H66" s="40">
        <f t="shared" si="5"/>
        <v>3663035.8971244441</v>
      </c>
      <c r="I66" s="40">
        <f t="shared" si="5"/>
        <v>3790905.793732198</v>
      </c>
      <c r="J66" s="40">
        <f t="shared" si="5"/>
        <v>3338435.7542525465</v>
      </c>
      <c r="K66" s="40">
        <f t="shared" si="5"/>
        <v>3457450.5981079699</v>
      </c>
      <c r="L66" s="40">
        <f t="shared" si="5"/>
        <v>3552206.66648839</v>
      </c>
      <c r="M66" s="40">
        <f t="shared" si="5"/>
        <v>3649632.8543774155</v>
      </c>
    </row>
    <row r="67" spans="1:13" ht="18.75">
      <c r="A67" s="20"/>
      <c r="B67" s="4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8">
      <c r="A68" s="20"/>
      <c r="B68" s="21" t="s">
        <v>31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8">
      <c r="A69" s="20">
        <v>230</v>
      </c>
      <c r="B69" s="37" t="s">
        <v>69</v>
      </c>
      <c r="C69" s="51">
        <v>0</v>
      </c>
      <c r="D69" s="51">
        <v>0</v>
      </c>
      <c r="E69" s="50">
        <f>Sandbox!E83</f>
        <v>1197986.8498172157</v>
      </c>
      <c r="F69" s="50">
        <f>Sandbox!F83</f>
        <v>1256001.0362306919</v>
      </c>
      <c r="G69" s="50">
        <f>Sandbox!G83</f>
        <v>1306226.80746676</v>
      </c>
      <c r="H69" s="50">
        <f>Sandbox!H83</f>
        <v>1352026.5496286321</v>
      </c>
      <c r="I69" s="50">
        <f>Sandbox!I83</f>
        <v>1406426.0494746454</v>
      </c>
      <c r="J69" s="50">
        <f>Sandbox!J83</f>
        <v>1245236.5363361998</v>
      </c>
      <c r="K69" s="50">
        <f>Sandbox!K83</f>
        <v>1296543.9742904888</v>
      </c>
      <c r="L69" s="50">
        <f>Sandbox!L83</f>
        <v>1339181.913266123</v>
      </c>
      <c r="M69" s="50">
        <f>Sandbox!M83</f>
        <v>1383210.8518090404</v>
      </c>
    </row>
    <row r="70" spans="1:13" ht="18">
      <c r="A70" s="20" t="s">
        <v>102</v>
      </c>
      <c r="B70" s="37" t="s">
        <v>70</v>
      </c>
      <c r="C70" s="51">
        <v>0</v>
      </c>
      <c r="D70" s="51">
        <v>0</v>
      </c>
      <c r="E70" s="50">
        <f>Sandbox!E102</f>
        <v>703209.00200108811</v>
      </c>
      <c r="F70" s="50">
        <f>Sandbox!F102</f>
        <v>727592.64778766083</v>
      </c>
      <c r="G70" s="50">
        <f>Sandbox!G102</f>
        <v>752883.18203395791</v>
      </c>
      <c r="H70" s="50">
        <f>Sandbox!H102</f>
        <v>780965.22931531607</v>
      </c>
      <c r="I70" s="50">
        <f>Sandbox!I102</f>
        <v>810170.55848792894</v>
      </c>
      <c r="J70" s="50">
        <f>Sandbox!J102</f>
        <v>762490.61001008993</v>
      </c>
      <c r="K70" s="50">
        <f>Sandbox!K102</f>
        <v>791154.23441049352</v>
      </c>
      <c r="L70" s="50">
        <f>Sandbox!L102</f>
        <v>820964.40378691326</v>
      </c>
      <c r="M70" s="50">
        <f>Sandbox!M102</f>
        <v>851966.9799383902</v>
      </c>
    </row>
    <row r="71" spans="1:13" ht="18">
      <c r="A71" s="20">
        <v>220</v>
      </c>
      <c r="B71" s="37" t="s">
        <v>71</v>
      </c>
      <c r="C71" s="51">
        <v>0</v>
      </c>
      <c r="D71" s="51">
        <v>0</v>
      </c>
      <c r="E71" s="50">
        <f>Sandbox!E82</f>
        <v>254430.85511109658</v>
      </c>
      <c r="F71" s="50">
        <f>Sandbox!F82</f>
        <v>263388.3751964033</v>
      </c>
      <c r="G71" s="50">
        <f>Sandbox!G82</f>
        <v>271686.65245026408</v>
      </c>
      <c r="H71" s="50">
        <f>Sandbox!H82</f>
        <v>280222.24613001995</v>
      </c>
      <c r="I71" s="50">
        <f>Sandbox!I82</f>
        <v>290004.29322051315</v>
      </c>
      <c r="J71" s="50">
        <f>Sandbox!J82</f>
        <v>255390.33520031979</v>
      </c>
      <c r="K71" s="50">
        <f>Sandbox!K82</f>
        <v>264494.97075525974</v>
      </c>
      <c r="L71" s="50">
        <f>Sandbox!L82</f>
        <v>271743.80998636183</v>
      </c>
      <c r="M71" s="50">
        <f>Sandbox!M82</f>
        <v>279196.9133598723</v>
      </c>
    </row>
    <row r="72" spans="1:13" ht="18">
      <c r="A72" s="20">
        <v>276</v>
      </c>
      <c r="B72" s="37" t="s">
        <v>141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</row>
    <row r="73" spans="1:13" ht="18">
      <c r="A73" s="20" t="s">
        <v>103</v>
      </c>
      <c r="B73" s="37" t="s">
        <v>73</v>
      </c>
      <c r="C73" s="51">
        <v>0</v>
      </c>
      <c r="D73" s="51">
        <v>0</v>
      </c>
      <c r="E73" s="51">
        <v>21512.249278682168</v>
      </c>
      <c r="F73" s="51">
        <v>22265.178003435954</v>
      </c>
      <c r="G73" s="51">
        <v>22933.133343539201</v>
      </c>
      <c r="H73" s="51">
        <v>23621.127343845321</v>
      </c>
      <c r="I73" s="51">
        <v>24164.413272753591</v>
      </c>
      <c r="J73" s="51">
        <v>21000.439175087493</v>
      </c>
      <c r="K73" s="51">
        <v>21483.449276114581</v>
      </c>
      <c r="L73" s="51">
        <v>21977.568609465146</v>
      </c>
      <c r="M73" s="51">
        <v>22483.052687482908</v>
      </c>
    </row>
    <row r="74" spans="1:13" ht="18">
      <c r="A74" s="20">
        <v>260</v>
      </c>
      <c r="B74" s="37" t="s">
        <v>72</v>
      </c>
      <c r="C74" s="51">
        <v>0</v>
      </c>
      <c r="D74" s="51">
        <v>0</v>
      </c>
      <c r="E74" s="51">
        <v>0</v>
      </c>
      <c r="F74" s="51">
        <v>8147.0975438969908</v>
      </c>
      <c r="G74" s="51">
        <v>16806.483051149407</v>
      </c>
      <c r="H74" s="51">
        <v>26000.140398230869</v>
      </c>
      <c r="I74" s="51">
        <v>26901.800922474475</v>
      </c>
      <c r="J74" s="51">
        <v>23639.515442771255</v>
      </c>
      <c r="K74" s="51">
        <v>24476.65642423986</v>
      </c>
      <c r="L74" s="51">
        <v>25150.463923559757</v>
      </c>
      <c r="M74" s="51">
        <v>25843.318867058028</v>
      </c>
    </row>
    <row r="75" spans="1:13" ht="18">
      <c r="A75" s="20">
        <v>212</v>
      </c>
      <c r="B75" s="37" t="s">
        <v>142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</row>
    <row r="76" spans="1:13" ht="18">
      <c r="A76" s="20">
        <v>215</v>
      </c>
      <c r="B76" s="37" t="s">
        <v>143</v>
      </c>
      <c r="C76" s="51">
        <v>0</v>
      </c>
      <c r="D76" s="51">
        <v>0</v>
      </c>
      <c r="E76" s="51">
        <v>1955.1911631827388</v>
      </c>
      <c r="F76" s="51">
        <v>2004.070942262304</v>
      </c>
      <c r="G76" s="51">
        <v>2054.172715818866</v>
      </c>
      <c r="H76" s="51">
        <v>2105.5270337143374</v>
      </c>
      <c r="I76" s="51">
        <v>2158.1652095571917</v>
      </c>
      <c r="J76" s="51">
        <v>2007.2934750001878</v>
      </c>
      <c r="K76" s="51">
        <v>2057.4758118751924</v>
      </c>
      <c r="L76" s="51">
        <v>2108.9127071720723</v>
      </c>
      <c r="M76" s="51">
        <v>2161.6355248513719</v>
      </c>
    </row>
    <row r="77" spans="1:13" ht="18">
      <c r="A77" s="20" t="s">
        <v>113</v>
      </c>
      <c r="B77" s="37" t="s">
        <v>114</v>
      </c>
      <c r="C77" s="51">
        <v>0</v>
      </c>
      <c r="D77" s="51">
        <v>0</v>
      </c>
      <c r="E77" s="51">
        <v>924.2914428255317</v>
      </c>
      <c r="F77" s="51">
        <v>956.60636523251742</v>
      </c>
      <c r="G77" s="51">
        <v>986.68197951953334</v>
      </c>
      <c r="H77" s="51">
        <v>1017.6180195002307</v>
      </c>
      <c r="I77" s="51">
        <v>1052.9080595880441</v>
      </c>
      <c r="J77" s="51">
        <v>925.22565333742386</v>
      </c>
      <c r="K77" s="51">
        <v>957.99046670214739</v>
      </c>
      <c r="L77" s="51">
        <v>984.36258017846558</v>
      </c>
      <c r="M77" s="51">
        <v>1011.4801904915075</v>
      </c>
    </row>
    <row r="78" spans="1:13" ht="18">
      <c r="A78" s="20" t="s">
        <v>115</v>
      </c>
      <c r="B78" s="37" t="s">
        <v>116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</row>
    <row r="79" spans="1:13" ht="18">
      <c r="A79" s="20"/>
      <c r="B79" s="39" t="s">
        <v>74</v>
      </c>
      <c r="C79" s="40">
        <f t="shared" ref="C79:M79" si="6">SUM(C69:C78)</f>
        <v>0</v>
      </c>
      <c r="D79" s="40">
        <f t="shared" si="6"/>
        <v>0</v>
      </c>
      <c r="E79" s="40">
        <f t="shared" si="6"/>
        <v>2180018.438814091</v>
      </c>
      <c r="F79" s="40">
        <f t="shared" si="6"/>
        <v>2280355.0120695839</v>
      </c>
      <c r="G79" s="40">
        <f t="shared" si="6"/>
        <v>2373577.1130410093</v>
      </c>
      <c r="H79" s="40">
        <f t="shared" si="6"/>
        <v>2465958.4378692587</v>
      </c>
      <c r="I79" s="40">
        <f t="shared" si="6"/>
        <v>2560878.1886474607</v>
      </c>
      <c r="J79" s="40">
        <f t="shared" si="6"/>
        <v>2310689.955292806</v>
      </c>
      <c r="K79" s="40">
        <f t="shared" si="6"/>
        <v>2401168.7514351741</v>
      </c>
      <c r="L79" s="40">
        <f t="shared" si="6"/>
        <v>2482111.4348597727</v>
      </c>
      <c r="M79" s="40">
        <f t="shared" si="6"/>
        <v>2565874.232377186</v>
      </c>
    </row>
    <row r="80" spans="1:13" ht="18">
      <c r="A80" s="20"/>
      <c r="B80" s="3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8">
      <c r="A81" s="20"/>
      <c r="B81" s="39" t="s">
        <v>75</v>
      </c>
      <c r="C81" s="40">
        <f t="shared" ref="C81:M81" si="7">SUM(C66,C79)</f>
        <v>0</v>
      </c>
      <c r="D81" s="40">
        <f t="shared" si="7"/>
        <v>0</v>
      </c>
      <c r="E81" s="40">
        <f t="shared" si="7"/>
        <v>5505911.9696780983</v>
      </c>
      <c r="F81" s="40">
        <f t="shared" si="7"/>
        <v>5723340.308754595</v>
      </c>
      <c r="G81" s="40">
        <f t="shared" si="7"/>
        <v>5925036.6221947884</v>
      </c>
      <c r="H81" s="40">
        <f t="shared" si="7"/>
        <v>6128994.3349937033</v>
      </c>
      <c r="I81" s="40">
        <f t="shared" si="7"/>
        <v>6351783.9823796581</v>
      </c>
      <c r="J81" s="40">
        <f t="shared" si="7"/>
        <v>5649125.7095453525</v>
      </c>
      <c r="K81" s="40">
        <f t="shared" si="7"/>
        <v>5858619.349543144</v>
      </c>
      <c r="L81" s="40">
        <f t="shared" si="7"/>
        <v>6034318.1013481626</v>
      </c>
      <c r="M81" s="40">
        <f t="shared" si="7"/>
        <v>6215507.0867546014</v>
      </c>
    </row>
    <row r="82" spans="1:13" ht="18">
      <c r="A82" s="2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8">
      <c r="A83" s="20"/>
      <c r="B83" s="47" t="s">
        <v>42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8">
      <c r="A84" s="20">
        <v>560</v>
      </c>
      <c r="B84" s="37" t="s">
        <v>144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</row>
    <row r="85" spans="1:13" ht="18">
      <c r="A85" s="20">
        <v>561</v>
      </c>
      <c r="B85" s="37" t="s">
        <v>76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</row>
    <row r="86" spans="1:13" ht="18">
      <c r="A86" s="20">
        <v>562</v>
      </c>
      <c r="B86" s="37" t="s">
        <v>32</v>
      </c>
      <c r="C86" s="51">
        <v>0</v>
      </c>
      <c r="D86" s="51">
        <v>0</v>
      </c>
      <c r="E86" s="51">
        <v>0</v>
      </c>
      <c r="F86" s="51">
        <v>184792.17062799726</v>
      </c>
      <c r="G86" s="51">
        <v>192620.92386851832</v>
      </c>
      <c r="H86" s="51">
        <v>192872.3199347537</v>
      </c>
      <c r="I86" s="51">
        <v>199531.92569305282</v>
      </c>
      <c r="J86" s="51">
        <v>206787.16762297228</v>
      </c>
      <c r="K86" s="51">
        <v>184491.84898093529</v>
      </c>
      <c r="L86" s="51">
        <v>190049.24068500102</v>
      </c>
      <c r="M86" s="51">
        <v>195754.39750086423</v>
      </c>
    </row>
    <row r="87" spans="1:13" ht="18">
      <c r="A87" s="20">
        <v>564</v>
      </c>
      <c r="B87" s="37" t="s">
        <v>117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</row>
    <row r="88" spans="1:13" ht="18">
      <c r="A88" s="20"/>
      <c r="B88" s="39" t="s">
        <v>77</v>
      </c>
      <c r="C88" s="40">
        <f t="shared" ref="C88:M88" si="8">SUM(C84:C87)</f>
        <v>0</v>
      </c>
      <c r="D88" s="40">
        <f t="shared" si="8"/>
        <v>0</v>
      </c>
      <c r="E88" s="40">
        <f t="shared" si="8"/>
        <v>0</v>
      </c>
      <c r="F88" s="40">
        <f t="shared" si="8"/>
        <v>184792.17062799726</v>
      </c>
      <c r="G88" s="40">
        <f t="shared" si="8"/>
        <v>192620.92386851832</v>
      </c>
      <c r="H88" s="40">
        <f t="shared" si="8"/>
        <v>192872.3199347537</v>
      </c>
      <c r="I88" s="40">
        <f t="shared" si="8"/>
        <v>199531.92569305282</v>
      </c>
      <c r="J88" s="40">
        <f t="shared" si="8"/>
        <v>206787.16762297228</v>
      </c>
      <c r="K88" s="40">
        <f t="shared" si="8"/>
        <v>184491.84898093529</v>
      </c>
      <c r="L88" s="40">
        <f t="shared" si="8"/>
        <v>190049.24068500102</v>
      </c>
      <c r="M88" s="40">
        <f t="shared" si="8"/>
        <v>195754.39750086423</v>
      </c>
    </row>
    <row r="89" spans="1:13" ht="18">
      <c r="A89" s="2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8">
      <c r="A90" s="20"/>
      <c r="B90" s="18" t="s">
        <v>78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8">
      <c r="A91" s="20">
        <v>322</v>
      </c>
      <c r="B91" s="37" t="s">
        <v>79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</row>
    <row r="92" spans="1:13" ht="18">
      <c r="A92" s="20" t="s">
        <v>104</v>
      </c>
      <c r="B92" s="37" t="s">
        <v>80</v>
      </c>
      <c r="C92" s="51">
        <v>0</v>
      </c>
      <c r="D92" s="51">
        <v>0</v>
      </c>
      <c r="E92" s="51">
        <v>100305.97216874175</v>
      </c>
      <c r="F92" s="51">
        <v>107276.2389823636</v>
      </c>
      <c r="G92" s="51">
        <v>114283.06812049914</v>
      </c>
      <c r="H92" s="51">
        <v>121526.76089442521</v>
      </c>
      <c r="I92" s="51">
        <v>127937.9232080495</v>
      </c>
      <c r="J92" s="51">
        <v>132937.26851083897</v>
      </c>
      <c r="K92" s="51">
        <v>136398.51573851518</v>
      </c>
      <c r="L92" s="51">
        <v>139954.00798696466</v>
      </c>
      <c r="M92" s="51">
        <v>143606.37917643692</v>
      </c>
    </row>
    <row r="93" spans="1:13" ht="18">
      <c r="A93" s="20">
        <v>430</v>
      </c>
      <c r="B93" s="37" t="s">
        <v>81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</row>
    <row r="94" spans="1:13" ht="18">
      <c r="A94" s="20">
        <v>440</v>
      </c>
      <c r="B94" s="37" t="s">
        <v>41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</row>
    <row r="95" spans="1:13" ht="18">
      <c r="A95" s="20" t="s">
        <v>105</v>
      </c>
      <c r="B95" s="37" t="s">
        <v>82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</row>
    <row r="96" spans="1:13" ht="18">
      <c r="A96" s="20">
        <v>510</v>
      </c>
      <c r="B96" s="37" t="s">
        <v>145</v>
      </c>
      <c r="C96" s="51">
        <v>0</v>
      </c>
      <c r="D96" s="51">
        <v>0</v>
      </c>
      <c r="E96" s="51">
        <v>202461.52499999994</v>
      </c>
      <c r="F96" s="51">
        <v>209547.67837499999</v>
      </c>
      <c r="G96" s="51">
        <v>215834.10872624995</v>
      </c>
      <c r="H96" s="51">
        <v>222309.13198803746</v>
      </c>
      <c r="I96" s="51">
        <v>227422.24202376232</v>
      </c>
      <c r="J96" s="51">
        <v>255918.2489493397</v>
      </c>
      <c r="K96" s="51">
        <v>261804.36867517448</v>
      </c>
      <c r="L96" s="51">
        <v>267825.86915470345</v>
      </c>
      <c r="M96" s="51">
        <v>273985.8641452617</v>
      </c>
    </row>
    <row r="97" spans="1:13" ht="18">
      <c r="A97" s="20">
        <v>516</v>
      </c>
      <c r="B97" s="37" t="s">
        <v>83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</row>
    <row r="98" spans="1:13" ht="18">
      <c r="A98" s="20">
        <v>520</v>
      </c>
      <c r="B98" s="37" t="s">
        <v>84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</row>
    <row r="99" spans="1:13" ht="18">
      <c r="A99" s="20">
        <v>530</v>
      </c>
      <c r="B99" s="37" t="s">
        <v>155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</row>
    <row r="100" spans="1:13" ht="18">
      <c r="A100" s="20" t="s">
        <v>106</v>
      </c>
      <c r="B100" s="37" t="s">
        <v>85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</row>
    <row r="101" spans="1:13" ht="18">
      <c r="A101" s="20">
        <v>610</v>
      </c>
      <c r="B101" s="37" t="s">
        <v>86</v>
      </c>
      <c r="C101" s="51">
        <v>0</v>
      </c>
      <c r="D101" s="51">
        <v>0</v>
      </c>
      <c r="E101" s="51">
        <v>60947.789191919845</v>
      </c>
      <c r="F101" s="51">
        <v>65366.515133419074</v>
      </c>
      <c r="G101" s="51">
        <v>69681.619349219836</v>
      </c>
      <c r="H101" s="51">
        <v>74196.799954348244</v>
      </c>
      <c r="I101" s="51">
        <v>77887.727042273618</v>
      </c>
      <c r="J101" s="51">
        <v>80694.165716656484</v>
      </c>
      <c r="K101" s="51">
        <v>82550.131528140046</v>
      </c>
      <c r="L101" s="51">
        <v>84448.784553287085</v>
      </c>
      <c r="M101" s="51">
        <v>86391.106598012149</v>
      </c>
    </row>
    <row r="102" spans="1:13" ht="18">
      <c r="A102" s="20" t="s">
        <v>107</v>
      </c>
      <c r="B102" s="37" t="s">
        <v>118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</row>
    <row r="103" spans="1:13" ht="18">
      <c r="A103" s="20" t="s">
        <v>146</v>
      </c>
      <c r="B103" s="37" t="s">
        <v>147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</row>
    <row r="104" spans="1:13" ht="18">
      <c r="A104" s="20">
        <v>630</v>
      </c>
      <c r="B104" s="37" t="s">
        <v>148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</row>
    <row r="105" spans="1:13" ht="18">
      <c r="A105" s="20">
        <v>640</v>
      </c>
      <c r="B105" s="37" t="s">
        <v>87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</row>
    <row r="106" spans="1:13" ht="18">
      <c r="A106" s="20" t="s">
        <v>149</v>
      </c>
      <c r="B106" s="37" t="s">
        <v>88</v>
      </c>
      <c r="C106" s="51">
        <v>0</v>
      </c>
      <c r="D106" s="51">
        <v>0</v>
      </c>
      <c r="E106" s="51">
        <v>115364.91355456156</v>
      </c>
      <c r="F106" s="51">
        <v>130028.45854571951</v>
      </c>
      <c r="G106" s="51">
        <v>137659.53729324881</v>
      </c>
      <c r="H106" s="51">
        <v>146579.50325704785</v>
      </c>
      <c r="I106" s="51">
        <v>153871.11501710885</v>
      </c>
      <c r="J106" s="51">
        <v>159415.37551170634</v>
      </c>
      <c r="K106" s="51">
        <v>163081.92914847564</v>
      </c>
      <c r="L106" s="51">
        <v>166832.81351889065</v>
      </c>
      <c r="M106" s="51">
        <v>170669.96822982514</v>
      </c>
    </row>
    <row r="107" spans="1:13" ht="18">
      <c r="A107" s="20">
        <v>700</v>
      </c>
      <c r="B107" s="37" t="s">
        <v>89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</row>
    <row r="108" spans="1:13" ht="18">
      <c r="A108" s="20"/>
      <c r="B108" s="39" t="s">
        <v>90</v>
      </c>
      <c r="C108" s="40">
        <f t="shared" ref="C108:M108" si="9">SUM(C91:C107)</f>
        <v>0</v>
      </c>
      <c r="D108" s="40">
        <f t="shared" si="9"/>
        <v>0</v>
      </c>
      <c r="E108" s="40">
        <f t="shared" si="9"/>
        <v>479080.19991522306</v>
      </c>
      <c r="F108" s="40">
        <f t="shared" si="9"/>
        <v>512218.8910365022</v>
      </c>
      <c r="G108" s="40">
        <f t="shared" si="9"/>
        <v>537458.3334892178</v>
      </c>
      <c r="H108" s="40">
        <f t="shared" si="9"/>
        <v>564612.1960938588</v>
      </c>
      <c r="I108" s="40">
        <f t="shared" si="9"/>
        <v>587119.00729119428</v>
      </c>
      <c r="J108" s="40">
        <f t="shared" si="9"/>
        <v>628965.05868854153</v>
      </c>
      <c r="K108" s="40">
        <f t="shared" si="9"/>
        <v>643834.94509030529</v>
      </c>
      <c r="L108" s="40">
        <f t="shared" si="9"/>
        <v>659061.47521384584</v>
      </c>
      <c r="M108" s="40">
        <f t="shared" si="9"/>
        <v>674653.31814953592</v>
      </c>
    </row>
    <row r="109" spans="1:13" ht="18">
      <c r="A109" s="20"/>
      <c r="B109" s="3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8">
      <c r="A110" s="20"/>
      <c r="B110" s="18" t="s">
        <v>34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8">
      <c r="A111" s="20" t="s">
        <v>108</v>
      </c>
      <c r="B111" s="37" t="s">
        <v>33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</row>
    <row r="112" spans="1:13" ht="18">
      <c r="A112" s="20">
        <v>810</v>
      </c>
      <c r="B112" s="37" t="s">
        <v>91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</row>
    <row r="113" spans="1:13" ht="18">
      <c r="A113" s="20">
        <v>840</v>
      </c>
      <c r="B113" s="37" t="s">
        <v>150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</row>
    <row r="114" spans="1:13" ht="18">
      <c r="A114" s="20">
        <v>899</v>
      </c>
      <c r="B114" s="37" t="s">
        <v>151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</row>
    <row r="115" spans="1:13" ht="18">
      <c r="A115" s="20" t="s">
        <v>109</v>
      </c>
      <c r="B115" s="37" t="s">
        <v>92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</row>
    <row r="116" spans="1:13" ht="18">
      <c r="A116" s="20">
        <v>939</v>
      </c>
      <c r="B116" s="37" t="s">
        <v>61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</row>
    <row r="117" spans="1:13" ht="18">
      <c r="A117" s="20" t="s">
        <v>152</v>
      </c>
      <c r="B117" s="37" t="s">
        <v>153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</row>
    <row r="118" spans="1:13" ht="18">
      <c r="A118" s="11"/>
      <c r="B118" s="39" t="s">
        <v>93</v>
      </c>
      <c r="C118" s="40">
        <f t="shared" ref="C118:M118" si="10">SUM(C111:C117)</f>
        <v>0</v>
      </c>
      <c r="D118" s="40">
        <f t="shared" si="10"/>
        <v>0</v>
      </c>
      <c r="E118" s="40">
        <f t="shared" si="10"/>
        <v>0</v>
      </c>
      <c r="F118" s="40">
        <f t="shared" si="10"/>
        <v>0</v>
      </c>
      <c r="G118" s="40">
        <f t="shared" si="10"/>
        <v>0</v>
      </c>
      <c r="H118" s="40">
        <f t="shared" si="10"/>
        <v>0</v>
      </c>
      <c r="I118" s="40">
        <f t="shared" si="10"/>
        <v>0</v>
      </c>
      <c r="J118" s="40">
        <f t="shared" si="10"/>
        <v>0</v>
      </c>
      <c r="K118" s="40">
        <f t="shared" si="10"/>
        <v>0</v>
      </c>
      <c r="L118" s="40">
        <f t="shared" si="10"/>
        <v>0</v>
      </c>
      <c r="M118" s="40">
        <f t="shared" si="10"/>
        <v>0</v>
      </c>
    </row>
    <row r="119" spans="1:13" ht="18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8.75" thickBot="1">
      <c r="A120" s="11"/>
      <c r="B120" s="48" t="s">
        <v>94</v>
      </c>
      <c r="C120" s="30">
        <f t="shared" ref="C120:M120" si="11">SUM(C66,C79,C88,C108,C118)</f>
        <v>0</v>
      </c>
      <c r="D120" s="30">
        <f t="shared" si="11"/>
        <v>0</v>
      </c>
      <c r="E120" s="30">
        <f t="shared" si="11"/>
        <v>5984992.1695933212</v>
      </c>
      <c r="F120" s="30">
        <f t="shared" si="11"/>
        <v>6420351.3704190943</v>
      </c>
      <c r="G120" s="30">
        <f t="shared" si="11"/>
        <v>6655115.8795525245</v>
      </c>
      <c r="H120" s="30">
        <f t="shared" si="11"/>
        <v>6886478.8510223161</v>
      </c>
      <c r="I120" s="30">
        <f t="shared" si="11"/>
        <v>7138434.915363905</v>
      </c>
      <c r="J120" s="30">
        <f t="shared" si="11"/>
        <v>6484877.9358568667</v>
      </c>
      <c r="K120" s="30">
        <f t="shared" si="11"/>
        <v>6686946.1436143843</v>
      </c>
      <c r="L120" s="30">
        <f t="shared" si="11"/>
        <v>6883428.8172470098</v>
      </c>
      <c r="M120" s="30">
        <f t="shared" si="11"/>
        <v>7085914.8024050016</v>
      </c>
    </row>
    <row r="121" spans="1:13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F5C9-3886-4A1F-827A-3D0449912A1F}">
  <sheetPr>
    <tabColor rgb="FFFFECB9"/>
    <pageSetUpPr fitToPage="1"/>
  </sheetPr>
  <dimension ref="A1:O171"/>
  <sheetViews>
    <sheetView showGridLines="0" tabSelected="1" view="pageBreakPreview" zoomScaleNormal="13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8" bestFit="1" customWidth="1"/>
    <col min="14" max="14" width="1.42578125" customWidth="1"/>
    <col min="15" max="15" width="12.85546875" bestFit="1" customWidth="1"/>
  </cols>
  <sheetData>
    <row r="1" spans="1:15" ht="35.25">
      <c r="A1" s="57" t="s">
        <v>119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35.25">
      <c r="A2" s="60" t="s">
        <v>200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95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96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20"/>
      <c r="B17" s="18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98</v>
      </c>
      <c r="C19" s="24">
        <f>C53</f>
        <v>157533686</v>
      </c>
      <c r="D19" s="24">
        <f t="shared" ref="D19:M19" si="0">D53</f>
        <v>163341042.48427895</v>
      </c>
      <c r="E19" s="24">
        <f t="shared" si="0"/>
        <v>169355779.66530767</v>
      </c>
      <c r="F19" s="24">
        <f t="shared" si="0"/>
        <v>175585303.1649394</v>
      </c>
      <c r="G19" s="24">
        <f t="shared" si="0"/>
        <v>182037282.93544412</v>
      </c>
      <c r="H19" s="24">
        <f t="shared" si="0"/>
        <v>188719662.88977987</v>
      </c>
      <c r="I19" s="24">
        <f t="shared" si="0"/>
        <v>195640670.61801931</v>
      </c>
      <c r="J19" s="24">
        <f t="shared" si="0"/>
        <v>202808827.51745918</v>
      </c>
      <c r="K19" s="24">
        <f t="shared" si="0"/>
        <v>209395119.66677639</v>
      </c>
      <c r="L19" s="24">
        <f t="shared" si="0"/>
        <v>216190065.53737822</v>
      </c>
      <c r="M19" s="24">
        <f t="shared" si="0"/>
        <v>223200275.2787112</v>
      </c>
      <c r="N19" s="11"/>
      <c r="O19" s="25">
        <f>IFERROR(((M19/C19)^(1/COUNTA($D$14:$M$14)))-1,"―")</f>
        <v>3.5457144703947785E-2</v>
      </c>
    </row>
    <row r="20" spans="1:15" ht="18">
      <c r="A20" s="20"/>
      <c r="B20" s="26" t="s">
        <v>16</v>
      </c>
      <c r="C20" s="24">
        <f t="shared" ref="C20:M21" si="1">C55</f>
        <v>3237276</v>
      </c>
      <c r="D20" s="24">
        <f t="shared" si="1"/>
        <v>3256699.656</v>
      </c>
      <c r="E20" s="24">
        <f t="shared" si="1"/>
        <v>3276239.8539359998</v>
      </c>
      <c r="F20" s="24">
        <f t="shared" si="1"/>
        <v>3295897.2930596159</v>
      </c>
      <c r="G20" s="24">
        <f t="shared" si="1"/>
        <v>3315672.6768179736</v>
      </c>
      <c r="H20" s="24">
        <f t="shared" si="1"/>
        <v>3335566.7128788815</v>
      </c>
      <c r="I20" s="24">
        <f t="shared" si="1"/>
        <v>3355580.1131561548</v>
      </c>
      <c r="J20" s="24">
        <f t="shared" si="1"/>
        <v>3375713.5938350917</v>
      </c>
      <c r="K20" s="24">
        <f t="shared" si="1"/>
        <v>3395967.8753981022</v>
      </c>
      <c r="L20" s="24">
        <f t="shared" si="1"/>
        <v>3416343.6826504907</v>
      </c>
      <c r="M20" s="24">
        <f t="shared" si="1"/>
        <v>3436841.7447463935</v>
      </c>
      <c r="N20" s="11"/>
      <c r="O20" s="25">
        <f t="shared" ref="O20:O33" si="2">IFERROR(((M20/C20)^(1/COUNTA($D$14:$M$14)))-1,"―")</f>
        <v>6.0000000000000053E-3</v>
      </c>
    </row>
    <row r="21" spans="1:15" ht="18">
      <c r="A21" s="20"/>
      <c r="B21" s="26" t="s">
        <v>17</v>
      </c>
      <c r="C21" s="24">
        <f t="shared" si="1"/>
        <v>2951058</v>
      </c>
      <c r="D21" s="24">
        <f t="shared" si="1"/>
        <v>2610077.7930606008</v>
      </c>
      <c r="E21" s="24">
        <f t="shared" si="1"/>
        <v>2710016.3519435227</v>
      </c>
      <c r="F21" s="24">
        <f t="shared" si="1"/>
        <v>2813447.4413190484</v>
      </c>
      <c r="G21" s="24">
        <f t="shared" si="1"/>
        <v>2920494.2631962299</v>
      </c>
      <c r="H21" s="24">
        <f t="shared" si="1"/>
        <v>3031284.3992583454</v>
      </c>
      <c r="I21" s="24">
        <f t="shared" si="1"/>
        <v>3145949.9670354426</v>
      </c>
      <c r="J21" s="24">
        <f t="shared" si="1"/>
        <v>3264627.7816516757</v>
      </c>
      <c r="K21" s="24">
        <f t="shared" si="1"/>
        <v>3374089.495429039</v>
      </c>
      <c r="L21" s="24">
        <f t="shared" si="1"/>
        <v>3486950.8489572406</v>
      </c>
      <c r="M21" s="24">
        <f t="shared" si="1"/>
        <v>3603318.1860093777</v>
      </c>
      <c r="N21" s="11"/>
      <c r="O21" s="25">
        <f t="shared" si="2"/>
        <v>2.0169855992749453E-2</v>
      </c>
    </row>
    <row r="22" spans="1:15" ht="18">
      <c r="A22" s="20"/>
      <c r="B22" s="26" t="s">
        <v>120</v>
      </c>
      <c r="C22" s="24">
        <f t="shared" ref="C22:M22" si="3">C62</f>
        <v>0</v>
      </c>
      <c r="D22" s="24">
        <f t="shared" si="3"/>
        <v>1E-8</v>
      </c>
      <c r="E22" s="24">
        <f t="shared" si="3"/>
        <v>5780972.7922003074</v>
      </c>
      <c r="F22" s="24">
        <f t="shared" si="3"/>
        <v>5912888.0433975402</v>
      </c>
      <c r="G22" s="24">
        <f t="shared" si="3"/>
        <v>6130180.5077670384</v>
      </c>
      <c r="H22" s="24">
        <f t="shared" si="3"/>
        <v>6354380.8044709517</v>
      </c>
      <c r="I22" s="24">
        <f t="shared" si="3"/>
        <v>6588744.0489217201</v>
      </c>
      <c r="J22" s="24">
        <f t="shared" si="3"/>
        <v>6512770.709272353</v>
      </c>
      <c r="K22" s="24">
        <f t="shared" si="3"/>
        <v>6731452.9749433482</v>
      </c>
      <c r="L22" s="24">
        <f t="shared" si="3"/>
        <v>6930493.024580406</v>
      </c>
      <c r="M22" s="24">
        <f t="shared" si="3"/>
        <v>7135598.1516636088</v>
      </c>
      <c r="N22" s="11"/>
      <c r="O22" s="25" t="str">
        <f t="shared" si="2"/>
        <v>―</v>
      </c>
    </row>
    <row r="23" spans="1:15" ht="18">
      <c r="A23" s="20"/>
      <c r="B23" s="26" t="s">
        <v>18</v>
      </c>
      <c r="C23" s="24">
        <f t="shared" ref="C23:M23" si="4">C64-SUM(C19:C22)</f>
        <v>6307414</v>
      </c>
      <c r="D23" s="24">
        <f t="shared" si="4"/>
        <v>6339878.6279999912</v>
      </c>
      <c r="E23" s="24">
        <f t="shared" si="4"/>
        <v>6373252.265583992</v>
      </c>
      <c r="F23" s="24">
        <f t="shared" si="4"/>
        <v>6407560.3650203645</v>
      </c>
      <c r="G23" s="24">
        <f t="shared" si="4"/>
        <v>6442829.0912409127</v>
      </c>
      <c r="H23" s="24">
        <f t="shared" si="4"/>
        <v>6479085.3417956531</v>
      </c>
      <c r="I23" s="24">
        <f t="shared" si="4"/>
        <v>6516356.7673659325</v>
      </c>
      <c r="J23" s="24">
        <f t="shared" si="4"/>
        <v>6554671.7928521931</v>
      </c>
      <c r="K23" s="24">
        <f t="shared" si="4"/>
        <v>6588432.8038806319</v>
      </c>
      <c r="L23" s="24">
        <f t="shared" si="4"/>
        <v>6623004.0791737735</v>
      </c>
      <c r="M23" s="24">
        <f t="shared" si="4"/>
        <v>6658405.0650739372</v>
      </c>
      <c r="N23" s="11"/>
      <c r="O23" s="25">
        <f t="shared" si="2"/>
        <v>5.4301108248386853E-3</v>
      </c>
    </row>
    <row r="24" spans="1:15" ht="18">
      <c r="A24" s="20"/>
      <c r="B24" s="21" t="s">
        <v>19</v>
      </c>
      <c r="C24" s="27">
        <f t="shared" ref="C24:M24" si="5">SUM(C19:C23)</f>
        <v>170029434</v>
      </c>
      <c r="D24" s="27">
        <f t="shared" si="5"/>
        <v>175547698.56133953</v>
      </c>
      <c r="E24" s="27">
        <f t="shared" si="5"/>
        <v>187496260.92897147</v>
      </c>
      <c r="F24" s="27">
        <f t="shared" si="5"/>
        <v>194015096.30773598</v>
      </c>
      <c r="G24" s="27">
        <f t="shared" si="5"/>
        <v>200846459.47446629</v>
      </c>
      <c r="H24" s="27">
        <f t="shared" si="5"/>
        <v>207919980.1481837</v>
      </c>
      <c r="I24" s="27">
        <f t="shared" si="5"/>
        <v>215247301.51449859</v>
      </c>
      <c r="J24" s="27">
        <f t="shared" si="5"/>
        <v>222516611.39507049</v>
      </c>
      <c r="K24" s="27">
        <f t="shared" si="5"/>
        <v>229485062.8164275</v>
      </c>
      <c r="L24" s="27">
        <f t="shared" si="5"/>
        <v>236646857.17274013</v>
      </c>
      <c r="M24" s="27">
        <f t="shared" si="5"/>
        <v>244034438.4262045</v>
      </c>
      <c r="N24" s="11"/>
      <c r="O24" s="28">
        <f t="shared" si="2"/>
        <v>3.6794538880487782E-2</v>
      </c>
    </row>
    <row r="25" spans="1:15" ht="18">
      <c r="A25" s="20"/>
      <c r="B25" s="26" t="s">
        <v>20</v>
      </c>
      <c r="C25" s="24">
        <f t="shared" ref="C25:M25" si="6">C67</f>
        <v>18073634</v>
      </c>
      <c r="D25" s="24">
        <f t="shared" si="6"/>
        <v>18791383.181559335</v>
      </c>
      <c r="E25" s="24">
        <f t="shared" si="6"/>
        <v>19224474.753118671</v>
      </c>
      <c r="F25" s="24">
        <f t="shared" si="6"/>
        <v>19657566.324678011</v>
      </c>
      <c r="G25" s="24">
        <f t="shared" si="6"/>
        <v>20090657.896237347</v>
      </c>
      <c r="H25" s="24">
        <f t="shared" si="6"/>
        <v>20523749.467796683</v>
      </c>
      <c r="I25" s="24">
        <f t="shared" si="6"/>
        <v>20956841.039356019</v>
      </c>
      <c r="J25" s="24">
        <f t="shared" si="6"/>
        <v>21389932.610915359</v>
      </c>
      <c r="K25" s="24">
        <f t="shared" si="6"/>
        <v>21823024.182474699</v>
      </c>
      <c r="L25" s="24">
        <f t="shared" si="6"/>
        <v>22256115.754034035</v>
      </c>
      <c r="M25" s="24">
        <f t="shared" si="6"/>
        <v>22689207.325593371</v>
      </c>
      <c r="N25" s="11"/>
      <c r="O25" s="25">
        <f t="shared" si="2"/>
        <v>2.3004122936425953E-2</v>
      </c>
    </row>
    <row r="26" spans="1:15" ht="18">
      <c r="A26" s="20"/>
      <c r="B26" s="26" t="s">
        <v>21</v>
      </c>
      <c r="C26" s="24">
        <f t="shared" ref="C26:M26" si="7">C69</f>
        <v>5809103</v>
      </c>
      <c r="D26" s="24">
        <f t="shared" si="7"/>
        <v>6410577.6988906395</v>
      </c>
      <c r="E26" s="24">
        <f t="shared" si="7"/>
        <v>6562981.9077812796</v>
      </c>
      <c r="F26" s="24">
        <f t="shared" si="7"/>
        <v>6715386.1166719189</v>
      </c>
      <c r="G26" s="24">
        <f t="shared" si="7"/>
        <v>6867790.3255625591</v>
      </c>
      <c r="H26" s="24">
        <f t="shared" si="7"/>
        <v>7020194.5344531992</v>
      </c>
      <c r="I26" s="24">
        <f t="shared" si="7"/>
        <v>7172598.7433438385</v>
      </c>
      <c r="J26" s="24">
        <f t="shared" si="7"/>
        <v>7325002.9522344787</v>
      </c>
      <c r="K26" s="24">
        <f t="shared" si="7"/>
        <v>7477407.1611251188</v>
      </c>
      <c r="L26" s="24">
        <f t="shared" si="7"/>
        <v>7629811.3700157581</v>
      </c>
      <c r="M26" s="24">
        <f t="shared" si="7"/>
        <v>7782215.5789063964</v>
      </c>
      <c r="N26" s="11"/>
      <c r="O26" s="25">
        <f t="shared" si="2"/>
        <v>2.9673220905569231E-2</v>
      </c>
    </row>
    <row r="27" spans="1:15" ht="18">
      <c r="A27" s="20"/>
      <c r="B27" s="26" t="s">
        <v>22</v>
      </c>
      <c r="C27" s="24">
        <f t="shared" ref="C27:M27" si="8">SUM(C77:C78)</f>
        <v>23075004</v>
      </c>
      <c r="D27" s="24">
        <f t="shared" si="8"/>
        <v>24020348.219056867</v>
      </c>
      <c r="E27" s="24">
        <f t="shared" si="8"/>
        <v>25588096.199138045</v>
      </c>
      <c r="F27" s="24">
        <f t="shared" si="8"/>
        <v>26564212.014112324</v>
      </c>
      <c r="G27" s="24">
        <f t="shared" si="8"/>
        <v>27473348.659491327</v>
      </c>
      <c r="H27" s="24">
        <f t="shared" si="8"/>
        <v>28304799.625903044</v>
      </c>
      <c r="I27" s="24">
        <f t="shared" si="8"/>
        <v>29203754.755058572</v>
      </c>
      <c r="J27" s="24">
        <f t="shared" si="8"/>
        <v>30005993.164799854</v>
      </c>
      <c r="K27" s="24">
        <f t="shared" si="8"/>
        <v>30965520.712939881</v>
      </c>
      <c r="L27" s="24">
        <f t="shared" si="8"/>
        <v>31949261.018068016</v>
      </c>
      <c r="M27" s="24">
        <f t="shared" si="8"/>
        <v>32964241.30420056</v>
      </c>
      <c r="N27" s="11"/>
      <c r="O27" s="25">
        <f t="shared" si="2"/>
        <v>3.6311052332278271E-2</v>
      </c>
    </row>
    <row r="28" spans="1:15" ht="18">
      <c r="A28" s="20"/>
      <c r="B28" s="26" t="s">
        <v>110</v>
      </c>
      <c r="C28" s="24">
        <f t="shared" ref="C28:M28" si="9">C75</f>
        <v>0</v>
      </c>
      <c r="D28" s="24">
        <f t="shared" si="9"/>
        <v>1E-8</v>
      </c>
      <c r="E28" s="24">
        <f t="shared" si="9"/>
        <v>1E-8</v>
      </c>
      <c r="F28" s="24">
        <f t="shared" si="9"/>
        <v>1E-8</v>
      </c>
      <c r="G28" s="24">
        <f t="shared" si="9"/>
        <v>1E-8</v>
      </c>
      <c r="H28" s="24">
        <f t="shared" si="9"/>
        <v>1E-8</v>
      </c>
      <c r="I28" s="24">
        <f t="shared" si="9"/>
        <v>1E-8</v>
      </c>
      <c r="J28" s="24">
        <f t="shared" si="9"/>
        <v>1E-8</v>
      </c>
      <c r="K28" s="24">
        <f t="shared" si="9"/>
        <v>1E-8</v>
      </c>
      <c r="L28" s="24">
        <f t="shared" si="9"/>
        <v>1E-8</v>
      </c>
      <c r="M28" s="24">
        <f t="shared" si="9"/>
        <v>1E-8</v>
      </c>
      <c r="N28" s="11"/>
      <c r="O28" s="25" t="str">
        <f t="shared" si="2"/>
        <v>―</v>
      </c>
    </row>
    <row r="29" spans="1:15" ht="18">
      <c r="A29" s="20"/>
      <c r="B29" s="26" t="s">
        <v>23</v>
      </c>
      <c r="C29" s="24">
        <f t="shared" ref="C29:M29" si="10">C80-SUM(C25:C28)</f>
        <v>10820962</v>
      </c>
      <c r="D29" s="24">
        <f t="shared" si="10"/>
        <v>10807652</v>
      </c>
      <c r="E29" s="24">
        <f t="shared" si="10"/>
        <v>9743556.9999999925</v>
      </c>
      <c r="F29" s="24">
        <f t="shared" si="10"/>
        <v>9850184.5884200409</v>
      </c>
      <c r="G29" s="24">
        <f t="shared" si="10"/>
        <v>9746501.5884200484</v>
      </c>
      <c r="H29" s="24">
        <f t="shared" si="10"/>
        <v>9746402.5884200558</v>
      </c>
      <c r="I29" s="24">
        <f t="shared" si="10"/>
        <v>9746470.5884200409</v>
      </c>
      <c r="J29" s="24">
        <f t="shared" si="10"/>
        <v>9746041.5884200409</v>
      </c>
      <c r="K29" s="24">
        <f t="shared" si="10"/>
        <v>9464505.3698921874</v>
      </c>
      <c r="L29" s="24">
        <f t="shared" si="10"/>
        <v>9477032.3698921725</v>
      </c>
      <c r="M29" s="24">
        <f t="shared" si="10"/>
        <v>9374334.3698921874</v>
      </c>
      <c r="N29" s="11"/>
      <c r="O29" s="25">
        <f t="shared" si="2"/>
        <v>-1.4248476803937926E-2</v>
      </c>
    </row>
    <row r="30" spans="1:15" ht="18">
      <c r="A30" s="20"/>
      <c r="B30" s="21" t="s">
        <v>24</v>
      </c>
      <c r="C30" s="27">
        <f t="shared" ref="C30:M30" si="11">SUM(C25:C29)</f>
        <v>57778703</v>
      </c>
      <c r="D30" s="27">
        <f t="shared" si="11"/>
        <v>60029961.099506848</v>
      </c>
      <c r="E30" s="27">
        <f t="shared" si="11"/>
        <v>61119109.860037997</v>
      </c>
      <c r="F30" s="27">
        <f t="shared" si="11"/>
        <v>62787349.043882303</v>
      </c>
      <c r="G30" s="27">
        <f t="shared" si="11"/>
        <v>64178298.469711289</v>
      </c>
      <c r="H30" s="27">
        <f t="shared" si="11"/>
        <v>65595146.216572985</v>
      </c>
      <c r="I30" s="27">
        <f t="shared" si="11"/>
        <v>67079665.126178473</v>
      </c>
      <c r="J30" s="27">
        <f t="shared" si="11"/>
        <v>68466970.316369742</v>
      </c>
      <c r="K30" s="27">
        <f t="shared" si="11"/>
        <v>69730457.426431894</v>
      </c>
      <c r="L30" s="27">
        <f t="shared" si="11"/>
        <v>71312220.512009993</v>
      </c>
      <c r="M30" s="27">
        <f t="shared" si="11"/>
        <v>72809998.578592524</v>
      </c>
      <c r="N30" s="11"/>
      <c r="O30" s="28">
        <f t="shared" si="2"/>
        <v>2.3392720317996885E-2</v>
      </c>
    </row>
    <row r="31" spans="1:15" ht="18">
      <c r="A31" s="20"/>
      <c r="B31" s="21" t="s">
        <v>25</v>
      </c>
      <c r="C31" s="27">
        <f t="shared" ref="C31:M31" si="12">C94</f>
        <v>5036960</v>
      </c>
      <c r="D31" s="27">
        <f t="shared" si="12"/>
        <v>2328859.92</v>
      </c>
      <c r="E31" s="27">
        <f t="shared" si="12"/>
        <v>2375437.1184</v>
      </c>
      <c r="F31" s="27">
        <f t="shared" si="12"/>
        <v>2422945.8607680001</v>
      </c>
      <c r="G31" s="27">
        <f t="shared" si="12"/>
        <v>2471404.7779833605</v>
      </c>
      <c r="H31" s="27">
        <f t="shared" si="12"/>
        <v>2520832.8735430269</v>
      </c>
      <c r="I31" s="27">
        <f t="shared" si="12"/>
        <v>2571249.5310138878</v>
      </c>
      <c r="J31" s="27">
        <f t="shared" si="12"/>
        <v>2622674.5216341661</v>
      </c>
      <c r="K31" s="27">
        <f t="shared" si="12"/>
        <v>2675128.012066849</v>
      </c>
      <c r="L31" s="27">
        <f t="shared" si="12"/>
        <v>2728630.572308186</v>
      </c>
      <c r="M31" s="27">
        <f t="shared" si="12"/>
        <v>2783203.1837543496</v>
      </c>
      <c r="N31" s="11"/>
      <c r="O31" s="28">
        <f t="shared" si="2"/>
        <v>-5.7594871056540264E-2</v>
      </c>
    </row>
    <row r="32" spans="1:15" ht="18">
      <c r="A32" s="20"/>
      <c r="B32" s="21" t="s">
        <v>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1"/>
      <c r="O32" s="25" t="str">
        <f t="shared" si="2"/>
        <v>―</v>
      </c>
    </row>
    <row r="33" spans="1:15" ht="18.75" thickBot="1">
      <c r="A33" s="20"/>
      <c r="B33" s="29" t="s">
        <v>27</v>
      </c>
      <c r="C33" s="30">
        <f t="shared" ref="C33:M33" si="13">SUM(C24,C30:C32)</f>
        <v>232845097</v>
      </c>
      <c r="D33" s="30">
        <f t="shared" si="13"/>
        <v>237906519.58084637</v>
      </c>
      <c r="E33" s="30">
        <f t="shared" si="13"/>
        <v>250990807.90740946</v>
      </c>
      <c r="F33" s="30">
        <f t="shared" si="13"/>
        <v>259225391.21238628</v>
      </c>
      <c r="G33" s="30">
        <f t="shared" si="13"/>
        <v>267496162.72216094</v>
      </c>
      <c r="H33" s="30">
        <f t="shared" si="13"/>
        <v>276035959.23829973</v>
      </c>
      <c r="I33" s="30">
        <f t="shared" si="13"/>
        <v>284898216.171691</v>
      </c>
      <c r="J33" s="30">
        <f t="shared" si="13"/>
        <v>293606256.23307437</v>
      </c>
      <c r="K33" s="30">
        <f t="shared" si="13"/>
        <v>301890648.2549262</v>
      </c>
      <c r="L33" s="30">
        <f t="shared" si="13"/>
        <v>310687708.25705832</v>
      </c>
      <c r="M33" s="30">
        <f t="shared" si="13"/>
        <v>319627640.18855137</v>
      </c>
      <c r="N33" s="11"/>
      <c r="O33" s="31">
        <f t="shared" si="2"/>
        <v>3.2185426862176403E-2</v>
      </c>
    </row>
    <row r="34" spans="1:15" ht="19.5" thickTop="1">
      <c r="A34" s="20"/>
      <c r="B34" s="32" t="s">
        <v>28</v>
      </c>
      <c r="C34" s="11" t="b">
        <f t="shared" ref="C34:M34" si="14">C33=C96</f>
        <v>1</v>
      </c>
      <c r="D34" s="11" t="b">
        <f t="shared" si="14"/>
        <v>1</v>
      </c>
      <c r="E34" s="11" t="b">
        <f t="shared" si="14"/>
        <v>1</v>
      </c>
      <c r="F34" s="11" t="b">
        <f t="shared" si="14"/>
        <v>1</v>
      </c>
      <c r="G34" s="11" t="b">
        <f t="shared" si="14"/>
        <v>1</v>
      </c>
      <c r="H34" s="11" t="b">
        <f t="shared" si="14"/>
        <v>1</v>
      </c>
      <c r="I34" s="11" t="b">
        <f t="shared" si="14"/>
        <v>1</v>
      </c>
      <c r="J34" s="11" t="b">
        <f t="shared" si="14"/>
        <v>1</v>
      </c>
      <c r="K34" s="11" t="b">
        <f t="shared" si="14"/>
        <v>1</v>
      </c>
      <c r="L34" s="11" t="b">
        <f t="shared" si="14"/>
        <v>1</v>
      </c>
      <c r="M34" s="11" t="b">
        <f t="shared" si="14"/>
        <v>1</v>
      </c>
      <c r="N34" s="11"/>
      <c r="O34" s="11"/>
    </row>
    <row r="35" spans="1:15" ht="18">
      <c r="A35" s="20"/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>
      <c r="A36" s="20"/>
      <c r="B36" s="21" t="s">
        <v>29</v>
      </c>
      <c r="C36" s="19"/>
      <c r="D36" s="19"/>
      <c r="E36" s="19"/>
      <c r="F36" s="19"/>
      <c r="G36" s="19"/>
      <c r="H36" s="33"/>
      <c r="I36" s="33"/>
      <c r="J36" s="33"/>
      <c r="K36" s="33"/>
      <c r="L36" s="33"/>
      <c r="M36" s="33"/>
      <c r="N36" s="11"/>
      <c r="O36" s="11"/>
    </row>
    <row r="37" spans="1:15" ht="18">
      <c r="A37" s="20"/>
      <c r="B37" s="26" t="s">
        <v>30</v>
      </c>
      <c r="C37" s="24">
        <f t="shared" ref="C37:M37" si="15">C112</f>
        <v>107430139</v>
      </c>
      <c r="D37" s="24">
        <f t="shared" si="15"/>
        <v>110336577.39000002</v>
      </c>
      <c r="E37" s="24">
        <f t="shared" si="15"/>
        <v>116649773.14696404</v>
      </c>
      <c r="F37" s="24">
        <f t="shared" si="15"/>
        <v>119837330.303756</v>
      </c>
      <c r="G37" s="24">
        <f t="shared" si="15"/>
        <v>123101798.84897469</v>
      </c>
      <c r="H37" s="24">
        <f t="shared" si="15"/>
        <v>126457332.67932846</v>
      </c>
      <c r="I37" s="24">
        <f t="shared" si="15"/>
        <v>129919627.68683468</v>
      </c>
      <c r="J37" s="24">
        <f t="shared" si="15"/>
        <v>132894627.43572903</v>
      </c>
      <c r="K37" s="24">
        <f t="shared" si="15"/>
        <v>136536808.32424128</v>
      </c>
      <c r="L37" s="24">
        <f t="shared" si="15"/>
        <v>140253155.02450252</v>
      </c>
      <c r="M37" s="24">
        <f t="shared" si="15"/>
        <v>144073403.76123068</v>
      </c>
      <c r="N37" s="11"/>
      <c r="O37" s="25">
        <f t="shared" ref="O37:O42" si="16">IFERROR(((M37/C37)^(1/COUNTA($D$14:$M$14)))-1,"―")</f>
        <v>2.9783118132456599E-2</v>
      </c>
    </row>
    <row r="38" spans="1:15" ht="18">
      <c r="A38" s="20"/>
      <c r="B38" s="26" t="s">
        <v>31</v>
      </c>
      <c r="C38" s="24">
        <f t="shared" ref="C38:M38" si="17">C125</f>
        <v>63866060</v>
      </c>
      <c r="D38" s="24">
        <f t="shared" si="17"/>
        <v>66446916.895386823</v>
      </c>
      <c r="E38" s="24">
        <f t="shared" si="17"/>
        <v>71021873.644264624</v>
      </c>
      <c r="F38" s="24">
        <f t="shared" si="17"/>
        <v>73753262.489040464</v>
      </c>
      <c r="G38" s="24">
        <f t="shared" si="17"/>
        <v>76373435.923035994</v>
      </c>
      <c r="H38" s="24">
        <f t="shared" si="17"/>
        <v>78872509.441355214</v>
      </c>
      <c r="I38" s="24">
        <f t="shared" si="17"/>
        <v>81516954.399219826</v>
      </c>
      <c r="J38" s="24">
        <f t="shared" si="17"/>
        <v>83915663.604976103</v>
      </c>
      <c r="K38" s="24">
        <f t="shared" si="17"/>
        <v>86745140.591258898</v>
      </c>
      <c r="L38" s="24">
        <f t="shared" si="17"/>
        <v>89658295.679488987</v>
      </c>
      <c r="M38" s="24">
        <f t="shared" si="17"/>
        <v>92670707.830739141</v>
      </c>
      <c r="N38" s="11"/>
      <c r="O38" s="25">
        <f t="shared" si="16"/>
        <v>3.7928018073241976E-2</v>
      </c>
    </row>
    <row r="39" spans="1:15" ht="18">
      <c r="A39" s="20"/>
      <c r="B39" s="26" t="s">
        <v>32</v>
      </c>
      <c r="C39" s="24">
        <f t="shared" ref="C39:M39" si="18">C132</f>
        <v>6875078</v>
      </c>
      <c r="D39" s="24">
        <f t="shared" si="18"/>
        <v>7107669.8774468843</v>
      </c>
      <c r="E39" s="24">
        <f t="shared" si="18"/>
        <v>7122181.3095031073</v>
      </c>
      <c r="F39" s="24">
        <f t="shared" si="18"/>
        <v>7294903.7922215657</v>
      </c>
      <c r="G39" s="24">
        <f t="shared" si="18"/>
        <v>7288999.125565365</v>
      </c>
      <c r="H39" s="24">
        <f t="shared" si="18"/>
        <v>7252458.497273054</v>
      </c>
      <c r="I39" s="24">
        <f t="shared" si="18"/>
        <v>7462407.1263721716</v>
      </c>
      <c r="J39" s="24">
        <f t="shared" si="18"/>
        <v>7680793.8083695285</v>
      </c>
      <c r="K39" s="24">
        <f t="shared" si="18"/>
        <v>7876342.46257204</v>
      </c>
      <c r="L39" s="24">
        <f t="shared" si="18"/>
        <v>8106224.8396383394</v>
      </c>
      <c r="M39" s="24">
        <f t="shared" si="18"/>
        <v>8343013.5044484539</v>
      </c>
      <c r="N39" s="11"/>
      <c r="O39" s="25">
        <f t="shared" si="16"/>
        <v>1.9540615987307497E-2</v>
      </c>
    </row>
    <row r="40" spans="1:15" ht="18">
      <c r="A40" s="20"/>
      <c r="B40" s="26" t="s">
        <v>33</v>
      </c>
      <c r="C40" s="24">
        <f t="shared" ref="C40:M40" si="19">C157</f>
        <v>15857474</v>
      </c>
      <c r="D40" s="24">
        <f t="shared" si="19"/>
        <v>17082977</v>
      </c>
      <c r="E40" s="24">
        <f t="shared" si="19"/>
        <v>17389255</v>
      </c>
      <c r="F40" s="24">
        <f t="shared" si="19"/>
        <v>18451602</v>
      </c>
      <c r="G40" s="24">
        <f t="shared" si="19"/>
        <v>18933465</v>
      </c>
      <c r="H40" s="24">
        <f t="shared" si="19"/>
        <v>20248239</v>
      </c>
      <c r="I40" s="24">
        <f t="shared" si="19"/>
        <v>21639951</v>
      </c>
      <c r="J40" s="24">
        <f t="shared" si="19"/>
        <v>22409347</v>
      </c>
      <c r="K40" s="24">
        <f t="shared" si="19"/>
        <v>22163976</v>
      </c>
      <c r="L40" s="24">
        <f t="shared" si="19"/>
        <v>22166936</v>
      </c>
      <c r="M40" s="24">
        <f t="shared" si="19"/>
        <v>22175098</v>
      </c>
      <c r="N40" s="11"/>
      <c r="O40" s="25">
        <f t="shared" si="16"/>
        <v>3.4101466413504422E-2</v>
      </c>
    </row>
    <row r="41" spans="1:15" ht="18">
      <c r="A41" s="20"/>
      <c r="B41" s="26" t="s">
        <v>34</v>
      </c>
      <c r="C41" s="24">
        <f t="shared" ref="C41:M41" si="20">C166-SUM(C37:C40)</f>
        <v>40053626</v>
      </c>
      <c r="D41" s="24">
        <f t="shared" si="20"/>
        <v>37538991.109804749</v>
      </c>
      <c r="E41" s="24">
        <f t="shared" si="20"/>
        <v>39403987.863859057</v>
      </c>
      <c r="F41" s="24">
        <f t="shared" si="20"/>
        <v>40998427.090928823</v>
      </c>
      <c r="G41" s="24">
        <f t="shared" si="20"/>
        <v>42267438.620727897</v>
      </c>
      <c r="H41" s="24">
        <f t="shared" si="20"/>
        <v>43519137.631963938</v>
      </c>
      <c r="I41" s="24">
        <f t="shared" si="20"/>
        <v>44501673.2644611</v>
      </c>
      <c r="J41" s="24">
        <f t="shared" si="20"/>
        <v>45524951.205704272</v>
      </c>
      <c r="K41" s="24">
        <f t="shared" si="20"/>
        <v>46543188.352945268</v>
      </c>
      <c r="L41" s="24">
        <f t="shared" si="20"/>
        <v>47587423.39328441</v>
      </c>
      <c r="M41" s="24">
        <f t="shared" si="20"/>
        <v>48653272.846431375</v>
      </c>
      <c r="N41" s="11"/>
      <c r="O41" s="25">
        <f t="shared" si="16"/>
        <v>1.9640370661532902E-2</v>
      </c>
    </row>
    <row r="42" spans="1:15" ht="18.75" thickBot="1">
      <c r="A42" s="20"/>
      <c r="B42" s="29" t="s">
        <v>35</v>
      </c>
      <c r="C42" s="30">
        <f t="shared" ref="C42:M42" si="21">SUM(C37:C41)</f>
        <v>234082377</v>
      </c>
      <c r="D42" s="30">
        <f t="shared" si="21"/>
        <v>238513132.27263847</v>
      </c>
      <c r="E42" s="30">
        <f t="shared" si="21"/>
        <v>251587070.96459082</v>
      </c>
      <c r="F42" s="30">
        <f t="shared" si="21"/>
        <v>260335525.67594686</v>
      </c>
      <c r="G42" s="30">
        <f t="shared" si="21"/>
        <v>267965137.51830393</v>
      </c>
      <c r="H42" s="30">
        <f t="shared" si="21"/>
        <v>276349677.24992067</v>
      </c>
      <c r="I42" s="30">
        <f t="shared" si="21"/>
        <v>285040613.47688776</v>
      </c>
      <c r="J42" s="30">
        <f t="shared" si="21"/>
        <v>292425383.05477893</v>
      </c>
      <c r="K42" s="30">
        <f t="shared" si="21"/>
        <v>299865455.73101747</v>
      </c>
      <c r="L42" s="30">
        <f t="shared" si="21"/>
        <v>307772034.93691427</v>
      </c>
      <c r="M42" s="30">
        <f t="shared" si="21"/>
        <v>315915495.94284964</v>
      </c>
      <c r="N42" s="11"/>
      <c r="O42" s="31">
        <f t="shared" si="16"/>
        <v>3.0434096950859413E-2</v>
      </c>
    </row>
    <row r="43" spans="1:15" ht="19.5" thickTop="1">
      <c r="A43" s="20"/>
      <c r="B43" s="32" t="s">
        <v>28</v>
      </c>
      <c r="C43" s="34" t="b">
        <f t="shared" ref="C43:M43" si="22">C42=C166</f>
        <v>1</v>
      </c>
      <c r="D43" s="34" t="b">
        <f t="shared" si="22"/>
        <v>1</v>
      </c>
      <c r="E43" s="34" t="b">
        <f t="shared" si="22"/>
        <v>1</v>
      </c>
      <c r="F43" s="34" t="b">
        <f t="shared" si="22"/>
        <v>1</v>
      </c>
      <c r="G43" s="34" t="b">
        <f t="shared" si="22"/>
        <v>1</v>
      </c>
      <c r="H43" s="34" t="b">
        <f t="shared" si="22"/>
        <v>1</v>
      </c>
      <c r="I43" s="34" t="b">
        <f t="shared" si="22"/>
        <v>1</v>
      </c>
      <c r="J43" s="34" t="b">
        <f t="shared" si="22"/>
        <v>1</v>
      </c>
      <c r="K43" s="34" t="b">
        <f t="shared" si="22"/>
        <v>1</v>
      </c>
      <c r="L43" s="34" t="b">
        <f t="shared" si="22"/>
        <v>1</v>
      </c>
      <c r="M43" s="34" t="b">
        <f t="shared" si="22"/>
        <v>1</v>
      </c>
      <c r="N43" s="11"/>
      <c r="O43" s="11"/>
    </row>
    <row r="44" spans="1:15" ht="18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1"/>
    </row>
    <row r="45" spans="1:15" ht="18.75" thickBot="1">
      <c r="A45" s="20"/>
      <c r="B45" s="29" t="s">
        <v>36</v>
      </c>
      <c r="C45" s="30">
        <f t="shared" ref="C45:M45" si="23">C33-C42</f>
        <v>-1237280</v>
      </c>
      <c r="D45" s="30">
        <f t="shared" si="23"/>
        <v>-606612.69179210067</v>
      </c>
      <c r="E45" s="30">
        <f t="shared" si="23"/>
        <v>-596263.05718135834</v>
      </c>
      <c r="F45" s="30">
        <f t="shared" si="23"/>
        <v>-1110134.4635605812</v>
      </c>
      <c r="G45" s="30">
        <f t="shared" si="23"/>
        <v>-468974.79614299536</v>
      </c>
      <c r="H45" s="30">
        <f t="shared" si="23"/>
        <v>-313718.01162093878</v>
      </c>
      <c r="I45" s="30">
        <f t="shared" si="23"/>
        <v>-142397.30519676208</v>
      </c>
      <c r="J45" s="30">
        <f t="shared" si="23"/>
        <v>1180873.1782954335</v>
      </c>
      <c r="K45" s="30">
        <f t="shared" si="23"/>
        <v>2025192.5239087343</v>
      </c>
      <c r="L45" s="30">
        <f t="shared" si="23"/>
        <v>2915673.3201440573</v>
      </c>
      <c r="M45" s="30">
        <f t="shared" si="23"/>
        <v>3712144.2457017303</v>
      </c>
      <c r="N45" s="11"/>
      <c r="O45" s="31" t="str">
        <f t="shared" ref="O45" si="24">IFERROR(((M45/C45)^(1/COUNTA($D$14:$M$14)))-1,"―")</f>
        <v>―</v>
      </c>
    </row>
    <row r="46" spans="1:15" ht="18.75" thickTop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1"/>
    </row>
    <row r="47" spans="1:15" ht="18.75" thickBot="1">
      <c r="A47" s="20"/>
      <c r="B47" s="29" t="s">
        <v>37</v>
      </c>
      <c r="C47" s="30">
        <f>18571101+C45</f>
        <v>17333821</v>
      </c>
      <c r="D47" s="30">
        <f t="shared" ref="D47:M47" si="25">C47+D45</f>
        <v>16727208.308207899</v>
      </c>
      <c r="E47" s="30">
        <f t="shared" si="25"/>
        <v>16130945.251026541</v>
      </c>
      <c r="F47" s="30">
        <f t="shared" si="25"/>
        <v>15020810.78746596</v>
      </c>
      <c r="G47" s="30">
        <f t="shared" si="25"/>
        <v>14551835.991322964</v>
      </c>
      <c r="H47" s="30">
        <f t="shared" si="25"/>
        <v>14238117.979702026</v>
      </c>
      <c r="I47" s="30">
        <f t="shared" si="25"/>
        <v>14095720.674505264</v>
      </c>
      <c r="J47" s="30">
        <f t="shared" si="25"/>
        <v>15276593.852800697</v>
      </c>
      <c r="K47" s="30">
        <f t="shared" si="25"/>
        <v>17301786.376709431</v>
      </c>
      <c r="L47" s="30">
        <f t="shared" si="25"/>
        <v>20217459.696853489</v>
      </c>
      <c r="M47" s="30">
        <f t="shared" si="25"/>
        <v>23929603.942555219</v>
      </c>
      <c r="N47" s="11"/>
      <c r="O47" s="31">
        <f t="shared" ref="O47" si="26">IFERROR(((M47/C47)^(1/COUNTA($D$14:$M$14)))-1,"―")</f>
        <v>3.2771204024814482E-2</v>
      </c>
    </row>
    <row r="48" spans="1:15" ht="18.75" thickTop="1">
      <c r="A48" s="20"/>
      <c r="B48" s="35" t="s">
        <v>99</v>
      </c>
      <c r="C48" s="25">
        <f t="shared" ref="C48:M48" si="27">C45/C42</f>
        <v>-5.285660611691413E-3</v>
      </c>
      <c r="D48" s="25">
        <f t="shared" si="27"/>
        <v>-2.5433094019271722E-3</v>
      </c>
      <c r="E48" s="25">
        <f t="shared" si="27"/>
        <v>-2.3700067531104503E-3</v>
      </c>
      <c r="F48" s="25">
        <f t="shared" si="27"/>
        <v>-4.2642449995181344E-3</v>
      </c>
      <c r="G48" s="25">
        <f t="shared" si="27"/>
        <v>-1.7501336199413665E-3</v>
      </c>
      <c r="H48" s="25">
        <f t="shared" si="27"/>
        <v>-1.135221197805936E-3</v>
      </c>
      <c r="I48" s="25">
        <f t="shared" si="27"/>
        <v>-4.9956847713670887E-4</v>
      </c>
      <c r="J48" s="25">
        <f t="shared" si="27"/>
        <v>4.0382034075141316E-3</v>
      </c>
      <c r="K48" s="25">
        <f t="shared" si="27"/>
        <v>6.7536706386258569E-3</v>
      </c>
      <c r="L48" s="25">
        <f t="shared" si="27"/>
        <v>9.4734835825538832E-3</v>
      </c>
      <c r="M48" s="25">
        <f t="shared" si="27"/>
        <v>1.1750434193241574E-2</v>
      </c>
      <c r="N48" s="11"/>
      <c r="O48" s="11"/>
    </row>
    <row r="49" spans="1:15" ht="18">
      <c r="A49" s="20"/>
      <c r="B49" s="19" t="s">
        <v>38</v>
      </c>
      <c r="C49" s="25">
        <f t="shared" ref="C49:M49" si="28">C47/C42</f>
        <v>7.4050089640024463E-2</v>
      </c>
      <c r="D49" s="25">
        <f t="shared" si="28"/>
        <v>7.0131183758416454E-2</v>
      </c>
      <c r="E49" s="25">
        <f t="shared" si="28"/>
        <v>6.4116749677080434E-2</v>
      </c>
      <c r="F49" s="25">
        <f t="shared" si="28"/>
        <v>5.76978910137802E-2</v>
      </c>
      <c r="G49" s="25">
        <f t="shared" si="28"/>
        <v>5.4304959690246908E-2</v>
      </c>
      <c r="H49" s="25">
        <f t="shared" si="28"/>
        <v>5.1522108226765131E-2</v>
      </c>
      <c r="I49" s="25">
        <f t="shared" si="28"/>
        <v>4.9451622007711547E-2</v>
      </c>
      <c r="J49" s="25">
        <f t="shared" si="28"/>
        <v>5.2240998005084228E-2</v>
      </c>
      <c r="K49" s="25">
        <f t="shared" si="28"/>
        <v>5.7698497929782613E-2</v>
      </c>
      <c r="L49" s="25">
        <f t="shared" si="28"/>
        <v>6.5689722917800425E-2</v>
      </c>
      <c r="M49" s="25">
        <f t="shared" si="28"/>
        <v>7.5746850818879038E-2</v>
      </c>
      <c r="N49" s="11"/>
      <c r="O49" s="11"/>
    </row>
    <row r="50" spans="1:15" ht="18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</row>
    <row r="51" spans="1:15" ht="18">
      <c r="A51" s="20"/>
      <c r="B51" s="21" t="s">
        <v>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19</v>
      </c>
      <c r="C52" s="19"/>
      <c r="D52" s="19"/>
      <c r="E52" s="19"/>
      <c r="F52" s="19"/>
      <c r="G52" s="36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>
        <v>6111</v>
      </c>
      <c r="B53" s="37" t="s">
        <v>15</v>
      </c>
      <c r="C53" s="24">
        <f>'PSD Baseline'!C53+'Model Impacts'!C6</f>
        <v>157533686</v>
      </c>
      <c r="D53" s="24">
        <f>'PSD Baseline'!D53+'Model Impacts'!D6</f>
        <v>163341042.48427895</v>
      </c>
      <c r="E53" s="24">
        <f>'PSD Baseline'!E53+'Model Impacts'!E6</f>
        <v>169355779.66530767</v>
      </c>
      <c r="F53" s="24">
        <f>'PSD Baseline'!F53+'Model Impacts'!F6</f>
        <v>175585303.1649394</v>
      </c>
      <c r="G53" s="24">
        <f>'PSD Baseline'!G53+'Model Impacts'!G6</f>
        <v>182037282.93544412</v>
      </c>
      <c r="H53" s="24">
        <f>'PSD Baseline'!H53+'Model Impacts'!H6</f>
        <v>188719662.88977987</v>
      </c>
      <c r="I53" s="24">
        <f>'PSD Baseline'!I53+'Model Impacts'!I6</f>
        <v>195640670.61801931</v>
      </c>
      <c r="J53" s="24">
        <f>'PSD Baseline'!J53+'Model Impacts'!J6</f>
        <v>202808827.51745918</v>
      </c>
      <c r="K53" s="24">
        <f>'PSD Baseline'!K53+'Model Impacts'!K6</f>
        <v>209395119.66677639</v>
      </c>
      <c r="L53" s="24">
        <f>'PSD Baseline'!L53+'Model Impacts'!L6</f>
        <v>216190065.53737822</v>
      </c>
      <c r="M53" s="24">
        <f>'PSD Baseline'!M53+'Model Impacts'!M6</f>
        <v>223200275.2787112</v>
      </c>
      <c r="N53" s="11"/>
      <c r="O53" s="25">
        <f t="shared" ref="O53:O64" si="29">IFERROR(((M53/C53)^(1/COUNTA($D$14:$M$14)))-1,"―")</f>
        <v>3.5457144703947785E-2</v>
      </c>
    </row>
    <row r="54" spans="1:15" ht="18">
      <c r="A54" s="20">
        <v>6114</v>
      </c>
      <c r="B54" s="37" t="s">
        <v>121</v>
      </c>
      <c r="C54" s="24">
        <f>'PSD Baseline'!C54+'Model Impacts'!C7</f>
        <v>1159451</v>
      </c>
      <c r="D54" s="24">
        <f>'PSD Baseline'!D54+'Model Impacts'!D7</f>
        <v>1191915.628</v>
      </c>
      <c r="E54" s="24">
        <f>'PSD Baseline'!E54+'Model Impacts'!E7</f>
        <v>1225289.2655840002</v>
      </c>
      <c r="F54" s="24">
        <f>'PSD Baseline'!F54+'Model Impacts'!F7</f>
        <v>1259597.3650203522</v>
      </c>
      <c r="G54" s="24">
        <f>'PSD Baseline'!G54+'Model Impacts'!G7</f>
        <v>1294866.091240922</v>
      </c>
      <c r="H54" s="24">
        <f>'PSD Baseline'!H54+'Model Impacts'!H7</f>
        <v>1331122.3417956678</v>
      </c>
      <c r="I54" s="24">
        <f>'PSD Baseline'!I54+'Model Impacts'!I7</f>
        <v>1368393.7673659464</v>
      </c>
      <c r="J54" s="24">
        <f>'PSD Baseline'!J54+'Model Impacts'!J7</f>
        <v>1406708.7928521929</v>
      </c>
      <c r="K54" s="24">
        <f>'PSD Baseline'!K54+'Model Impacts'!K7</f>
        <v>1440469.8038806454</v>
      </c>
      <c r="L54" s="24">
        <f>'PSD Baseline'!L54+'Model Impacts'!L7</f>
        <v>1475041.079173781</v>
      </c>
      <c r="M54" s="24">
        <f>'PSD Baseline'!M54+'Model Impacts'!M7</f>
        <v>1510442.0650739518</v>
      </c>
      <c r="N54" s="11"/>
      <c r="O54" s="25">
        <f t="shared" si="29"/>
        <v>2.6798362145878052E-2</v>
      </c>
    </row>
    <row r="55" spans="1:15" ht="18">
      <c r="A55" s="20">
        <v>6153</v>
      </c>
      <c r="B55" s="37" t="s">
        <v>16</v>
      </c>
      <c r="C55" s="24">
        <f>'PSD Baseline'!C55+'Model Impacts'!C8</f>
        <v>3237276</v>
      </c>
      <c r="D55" s="24">
        <f>'PSD Baseline'!D55+'Model Impacts'!D8</f>
        <v>3256699.656</v>
      </c>
      <c r="E55" s="24">
        <f>'PSD Baseline'!E55+'Model Impacts'!E8</f>
        <v>3276239.8539359998</v>
      </c>
      <c r="F55" s="24">
        <f>'PSD Baseline'!F55+'Model Impacts'!F8</f>
        <v>3295897.2930596159</v>
      </c>
      <c r="G55" s="24">
        <f>'PSD Baseline'!G55+'Model Impacts'!G8</f>
        <v>3315672.6768179736</v>
      </c>
      <c r="H55" s="24">
        <f>'PSD Baseline'!H55+'Model Impacts'!H8</f>
        <v>3335566.7128788815</v>
      </c>
      <c r="I55" s="24">
        <f>'PSD Baseline'!I55+'Model Impacts'!I8</f>
        <v>3355580.1131561548</v>
      </c>
      <c r="J55" s="24">
        <f>'PSD Baseline'!J55+'Model Impacts'!J8</f>
        <v>3375713.5938350917</v>
      </c>
      <c r="K55" s="24">
        <f>'PSD Baseline'!K55+'Model Impacts'!K8</f>
        <v>3395967.8753981022</v>
      </c>
      <c r="L55" s="24">
        <f>'PSD Baseline'!L55+'Model Impacts'!L8</f>
        <v>3416343.6826504907</v>
      </c>
      <c r="M55" s="24">
        <f>'PSD Baseline'!M55+'Model Impacts'!M8</f>
        <v>3436841.7447463935</v>
      </c>
      <c r="N55" s="11"/>
      <c r="O55" s="25">
        <f t="shared" si="29"/>
        <v>6.0000000000000053E-3</v>
      </c>
    </row>
    <row r="56" spans="1:15" ht="18">
      <c r="A56" s="20">
        <v>6411</v>
      </c>
      <c r="B56" s="37" t="s">
        <v>17</v>
      </c>
      <c r="C56" s="24">
        <f>'PSD Baseline'!C56+'Model Impacts'!C9</f>
        <v>2951058</v>
      </c>
      <c r="D56" s="24">
        <f>'PSD Baseline'!D56+'Model Impacts'!D9</f>
        <v>2610077.7930606008</v>
      </c>
      <c r="E56" s="24">
        <f>'PSD Baseline'!E56+'Model Impacts'!E9</f>
        <v>2710016.3519435227</v>
      </c>
      <c r="F56" s="24">
        <f>'PSD Baseline'!F56+'Model Impacts'!F9</f>
        <v>2813447.4413190484</v>
      </c>
      <c r="G56" s="24">
        <f>'PSD Baseline'!G56+'Model Impacts'!G9</f>
        <v>2920494.2631962299</v>
      </c>
      <c r="H56" s="24">
        <f>'PSD Baseline'!H56+'Model Impacts'!H9</f>
        <v>3031284.3992583454</v>
      </c>
      <c r="I56" s="24">
        <f>'PSD Baseline'!I56+'Model Impacts'!I9</f>
        <v>3145949.9670354426</v>
      </c>
      <c r="J56" s="24">
        <f>'PSD Baseline'!J56+'Model Impacts'!J9</f>
        <v>3264627.7816516757</v>
      </c>
      <c r="K56" s="24">
        <f>'PSD Baseline'!K56+'Model Impacts'!K9</f>
        <v>3374089.495429039</v>
      </c>
      <c r="L56" s="24">
        <f>'PSD Baseline'!L56+'Model Impacts'!L9</f>
        <v>3486950.8489572406</v>
      </c>
      <c r="M56" s="24">
        <f>'PSD Baseline'!M56+'Model Impacts'!M9</f>
        <v>3603318.1860093777</v>
      </c>
      <c r="N56" s="11"/>
      <c r="O56" s="25">
        <f t="shared" si="29"/>
        <v>2.0169855992749453E-2</v>
      </c>
    </row>
    <row r="57" spans="1:15" ht="18">
      <c r="A57" s="20">
        <v>6500</v>
      </c>
      <c r="B57" s="37" t="s">
        <v>39</v>
      </c>
      <c r="C57" s="24">
        <f>'PSD Baseline'!C57+'Model Impacts'!C10</f>
        <v>1566792</v>
      </c>
      <c r="D57" s="24">
        <f>'PSD Baseline'!D57+'Model Impacts'!D10</f>
        <v>1566792</v>
      </c>
      <c r="E57" s="24">
        <f>'PSD Baseline'!E57+'Model Impacts'!E10</f>
        <v>1566792</v>
      </c>
      <c r="F57" s="24">
        <f>'PSD Baseline'!F57+'Model Impacts'!F10</f>
        <v>1566792</v>
      </c>
      <c r="G57" s="24">
        <f>'PSD Baseline'!G57+'Model Impacts'!G10</f>
        <v>1566792</v>
      </c>
      <c r="H57" s="24">
        <f>'PSD Baseline'!H57+'Model Impacts'!H10</f>
        <v>1566792</v>
      </c>
      <c r="I57" s="24">
        <f>'PSD Baseline'!I57+'Model Impacts'!I10</f>
        <v>1566792</v>
      </c>
      <c r="J57" s="24">
        <f>'PSD Baseline'!J57+'Model Impacts'!J10</f>
        <v>1566792</v>
      </c>
      <c r="K57" s="24">
        <f>'PSD Baseline'!K57+'Model Impacts'!K10</f>
        <v>1566792</v>
      </c>
      <c r="L57" s="24">
        <f>'PSD Baseline'!L57+'Model Impacts'!L10</f>
        <v>1566792</v>
      </c>
      <c r="M57" s="24">
        <f>'PSD Baseline'!M57+'Model Impacts'!M10</f>
        <v>1566792</v>
      </c>
      <c r="N57" s="11"/>
      <c r="O57" s="25">
        <f t="shared" si="29"/>
        <v>0</v>
      </c>
    </row>
    <row r="58" spans="1:15" ht="18">
      <c r="A58" s="20">
        <v>6830</v>
      </c>
      <c r="B58" s="37" t="s">
        <v>40</v>
      </c>
      <c r="C58" s="24">
        <f>'PSD Baseline'!C58+'Model Impacts'!C11</f>
        <v>2157830</v>
      </c>
      <c r="D58" s="24">
        <f>'PSD Baseline'!D58+'Model Impacts'!D11</f>
        <v>2157830</v>
      </c>
      <c r="E58" s="24">
        <f>'PSD Baseline'!E58+'Model Impacts'!E11</f>
        <v>2157830</v>
      </c>
      <c r="F58" s="24">
        <f>'PSD Baseline'!F58+'Model Impacts'!F11</f>
        <v>2157830</v>
      </c>
      <c r="G58" s="24">
        <f>'PSD Baseline'!G58+'Model Impacts'!G11</f>
        <v>2157830</v>
      </c>
      <c r="H58" s="24">
        <f>'PSD Baseline'!H58+'Model Impacts'!H11</f>
        <v>2157830</v>
      </c>
      <c r="I58" s="24">
        <f>'PSD Baseline'!I58+'Model Impacts'!I11</f>
        <v>2157830</v>
      </c>
      <c r="J58" s="24">
        <f>'PSD Baseline'!J58+'Model Impacts'!J11</f>
        <v>2157830</v>
      </c>
      <c r="K58" s="24">
        <f>'PSD Baseline'!K58+'Model Impacts'!K11</f>
        <v>2157830</v>
      </c>
      <c r="L58" s="24">
        <f>'PSD Baseline'!L58+'Model Impacts'!L11</f>
        <v>2157830</v>
      </c>
      <c r="M58" s="24">
        <f>'PSD Baseline'!M58+'Model Impacts'!M11</f>
        <v>2157830</v>
      </c>
      <c r="N58" s="11"/>
      <c r="O58" s="25">
        <f t="shared" si="29"/>
        <v>0</v>
      </c>
    </row>
    <row r="59" spans="1:15" ht="18">
      <c r="A59" s="20">
        <v>6910</v>
      </c>
      <c r="B59" s="37" t="s">
        <v>41</v>
      </c>
      <c r="C59" s="24">
        <f>'PSD Baseline'!C59+'Model Impacts'!C12</f>
        <v>350000</v>
      </c>
      <c r="D59" s="24">
        <f>'PSD Baseline'!D59+'Model Impacts'!D12</f>
        <v>350000</v>
      </c>
      <c r="E59" s="24">
        <f>'PSD Baseline'!E59+'Model Impacts'!E12</f>
        <v>350000</v>
      </c>
      <c r="F59" s="24">
        <f>'PSD Baseline'!F59+'Model Impacts'!F12</f>
        <v>350000</v>
      </c>
      <c r="G59" s="24">
        <f>'PSD Baseline'!G59+'Model Impacts'!G12</f>
        <v>350000</v>
      </c>
      <c r="H59" s="24">
        <f>'PSD Baseline'!H59+'Model Impacts'!H12</f>
        <v>350000</v>
      </c>
      <c r="I59" s="24">
        <f>'PSD Baseline'!I59+'Model Impacts'!I12</f>
        <v>350000</v>
      </c>
      <c r="J59" s="24">
        <f>'PSD Baseline'!J59+'Model Impacts'!J12</f>
        <v>350000</v>
      </c>
      <c r="K59" s="24">
        <f>'PSD Baseline'!K59+'Model Impacts'!K12</f>
        <v>350000</v>
      </c>
      <c r="L59" s="24">
        <f>'PSD Baseline'!L59+'Model Impacts'!L12</f>
        <v>350000</v>
      </c>
      <c r="M59" s="24">
        <f>'PSD Baseline'!M59+'Model Impacts'!M12</f>
        <v>350000</v>
      </c>
      <c r="N59" s="11"/>
      <c r="O59" s="25">
        <f t="shared" si="29"/>
        <v>0</v>
      </c>
    </row>
    <row r="60" spans="1:15" ht="18">
      <c r="A60" s="20">
        <v>6920</v>
      </c>
      <c r="B60" s="37" t="s">
        <v>122</v>
      </c>
      <c r="C60" s="24">
        <f>'PSD Baseline'!C60+'Model Impacts'!C13</f>
        <v>500000</v>
      </c>
      <c r="D60" s="24">
        <f>'PSD Baseline'!D60+'Model Impacts'!D13</f>
        <v>500000</v>
      </c>
      <c r="E60" s="24">
        <f>'PSD Baseline'!E60+'Model Impacts'!E13</f>
        <v>500000</v>
      </c>
      <c r="F60" s="24">
        <f>'PSD Baseline'!F60+'Model Impacts'!F13</f>
        <v>500000</v>
      </c>
      <c r="G60" s="24">
        <f>'PSD Baseline'!G60+'Model Impacts'!G13</f>
        <v>500000</v>
      </c>
      <c r="H60" s="24">
        <f>'PSD Baseline'!H60+'Model Impacts'!H13</f>
        <v>500000</v>
      </c>
      <c r="I60" s="24">
        <f>'PSD Baseline'!I60+'Model Impacts'!I13</f>
        <v>500000</v>
      </c>
      <c r="J60" s="24">
        <f>'PSD Baseline'!J60+'Model Impacts'!J13</f>
        <v>500000</v>
      </c>
      <c r="K60" s="24">
        <f>'PSD Baseline'!K60+'Model Impacts'!K13</f>
        <v>500000</v>
      </c>
      <c r="L60" s="24">
        <f>'PSD Baseline'!L60+'Model Impacts'!L13</f>
        <v>500000</v>
      </c>
      <c r="M60" s="24">
        <f>'PSD Baseline'!M60+'Model Impacts'!M13</f>
        <v>500000</v>
      </c>
      <c r="N60" s="11"/>
      <c r="O60" s="25">
        <f t="shared" si="29"/>
        <v>0</v>
      </c>
    </row>
    <row r="61" spans="1:15" ht="18">
      <c r="A61" s="20" t="s">
        <v>123</v>
      </c>
      <c r="B61" s="37" t="s">
        <v>124</v>
      </c>
      <c r="C61" s="24">
        <f>'PSD Baseline'!C61+'Model Impacts'!C14</f>
        <v>0</v>
      </c>
      <c r="D61" s="24">
        <f>'PSD Baseline'!D61+'Model Impacts'!D14</f>
        <v>0</v>
      </c>
      <c r="E61" s="24">
        <f>'PSD Baseline'!E61+'Model Impacts'!E14</f>
        <v>0</v>
      </c>
      <c r="F61" s="24">
        <f>'PSD Baseline'!F61+'Model Impacts'!F14</f>
        <v>0</v>
      </c>
      <c r="G61" s="24">
        <f>'PSD Baseline'!G61+'Model Impacts'!G14</f>
        <v>0</v>
      </c>
      <c r="H61" s="24">
        <f>'PSD Baseline'!H61+'Model Impacts'!H14</f>
        <v>0</v>
      </c>
      <c r="I61" s="24">
        <f>'PSD Baseline'!I61+'Model Impacts'!I14</f>
        <v>0</v>
      </c>
      <c r="J61" s="24">
        <f>'PSD Baseline'!J61+'Model Impacts'!J14</f>
        <v>0</v>
      </c>
      <c r="K61" s="24">
        <f>'PSD Baseline'!K61+'Model Impacts'!K14</f>
        <v>0</v>
      </c>
      <c r="L61" s="24">
        <f>'PSD Baseline'!L61+'Model Impacts'!L14</f>
        <v>0</v>
      </c>
      <c r="M61" s="24">
        <f>'PSD Baseline'!M61+'Model Impacts'!M14</f>
        <v>0</v>
      </c>
      <c r="N61" s="11"/>
      <c r="O61" s="25" t="str">
        <f t="shared" si="29"/>
        <v>―</v>
      </c>
    </row>
    <row r="62" spans="1:15" ht="18">
      <c r="A62" s="20" t="s">
        <v>125</v>
      </c>
      <c r="B62" s="37" t="s">
        <v>120</v>
      </c>
      <c r="C62" s="24">
        <f>'PSD Baseline'!C62+'Model Impacts'!C15</f>
        <v>0</v>
      </c>
      <c r="D62" s="24">
        <f>'PSD Baseline'!D62+'Model Impacts'!D15</f>
        <v>1E-8</v>
      </c>
      <c r="E62" s="24">
        <f>'PSD Baseline'!E62+'Model Impacts'!E15</f>
        <v>5780972.7922003074</v>
      </c>
      <c r="F62" s="24">
        <f>'PSD Baseline'!F62+'Model Impacts'!F15</f>
        <v>5912888.0433975402</v>
      </c>
      <c r="G62" s="24">
        <f>'PSD Baseline'!G62+'Model Impacts'!G15</f>
        <v>6130180.5077670384</v>
      </c>
      <c r="H62" s="24">
        <f>'PSD Baseline'!H62+'Model Impacts'!H15</f>
        <v>6354380.8044709517</v>
      </c>
      <c r="I62" s="24">
        <f>'PSD Baseline'!I62+'Model Impacts'!I15</f>
        <v>6588744.0489217201</v>
      </c>
      <c r="J62" s="24">
        <f>'PSD Baseline'!J62+'Model Impacts'!J15</f>
        <v>6512770.709272353</v>
      </c>
      <c r="K62" s="24">
        <f>'PSD Baseline'!K62+'Model Impacts'!K15</f>
        <v>6731452.9749433482</v>
      </c>
      <c r="L62" s="24">
        <f>'PSD Baseline'!L62+'Model Impacts'!L15</f>
        <v>6930493.024580406</v>
      </c>
      <c r="M62" s="24">
        <f>'PSD Baseline'!M62+'Model Impacts'!M15</f>
        <v>7135598.1516636088</v>
      </c>
      <c r="N62" s="11"/>
      <c r="O62" s="25" t="str">
        <f t="shared" si="29"/>
        <v>―</v>
      </c>
    </row>
    <row r="63" spans="1:15" ht="18">
      <c r="A63" s="20" t="s">
        <v>100</v>
      </c>
      <c r="B63" s="38" t="s">
        <v>43</v>
      </c>
      <c r="C63" s="24">
        <f>'PSD Baseline'!C63+'Model Impacts'!C16</f>
        <v>573341</v>
      </c>
      <c r="D63" s="24">
        <f>'PSD Baseline'!D63+'Model Impacts'!D16</f>
        <v>573341</v>
      </c>
      <c r="E63" s="24">
        <f>'PSD Baseline'!E63+'Model Impacts'!E16</f>
        <v>573341</v>
      </c>
      <c r="F63" s="24">
        <f>'PSD Baseline'!F63+'Model Impacts'!F16</f>
        <v>573341</v>
      </c>
      <c r="G63" s="24">
        <f>'PSD Baseline'!G63+'Model Impacts'!G16</f>
        <v>573341</v>
      </c>
      <c r="H63" s="24">
        <f>'PSD Baseline'!H63+'Model Impacts'!H16</f>
        <v>573341</v>
      </c>
      <c r="I63" s="24">
        <f>'PSD Baseline'!I63+'Model Impacts'!I16</f>
        <v>573341</v>
      </c>
      <c r="J63" s="24">
        <f>'PSD Baseline'!J63+'Model Impacts'!J16</f>
        <v>573341</v>
      </c>
      <c r="K63" s="24">
        <f>'PSD Baseline'!K63+'Model Impacts'!K16</f>
        <v>573341</v>
      </c>
      <c r="L63" s="24">
        <f>'PSD Baseline'!L63+'Model Impacts'!L16</f>
        <v>573341</v>
      </c>
      <c r="M63" s="24">
        <f>'PSD Baseline'!M63+'Model Impacts'!M16</f>
        <v>573341</v>
      </c>
      <c r="N63" s="11"/>
      <c r="O63" s="25">
        <f t="shared" si="29"/>
        <v>0</v>
      </c>
    </row>
    <row r="64" spans="1:15" ht="18">
      <c r="A64" s="20"/>
      <c r="B64" s="39" t="s">
        <v>44</v>
      </c>
      <c r="C64" s="40">
        <f t="shared" ref="C64:M64" si="30">SUM(C53:C63)</f>
        <v>170029434</v>
      </c>
      <c r="D64" s="40">
        <f t="shared" si="30"/>
        <v>175547698.56133953</v>
      </c>
      <c r="E64" s="40">
        <f t="shared" si="30"/>
        <v>187496260.92897147</v>
      </c>
      <c r="F64" s="40">
        <f t="shared" si="30"/>
        <v>194015096.30773598</v>
      </c>
      <c r="G64" s="40">
        <f t="shared" si="30"/>
        <v>200846459.47446629</v>
      </c>
      <c r="H64" s="40">
        <f t="shared" si="30"/>
        <v>207919980.1481837</v>
      </c>
      <c r="I64" s="40">
        <f t="shared" si="30"/>
        <v>215247301.51449859</v>
      </c>
      <c r="J64" s="40">
        <f t="shared" si="30"/>
        <v>222516611.39507049</v>
      </c>
      <c r="K64" s="40">
        <f t="shared" si="30"/>
        <v>229485062.8164275</v>
      </c>
      <c r="L64" s="40">
        <f t="shared" si="30"/>
        <v>236646857.17274013</v>
      </c>
      <c r="M64" s="40">
        <f t="shared" si="30"/>
        <v>244034438.4262045</v>
      </c>
      <c r="N64" s="11"/>
      <c r="O64" s="41">
        <f t="shared" si="29"/>
        <v>3.6794538880487782E-2</v>
      </c>
    </row>
    <row r="65" spans="1:15" ht="18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>
      <c r="A66" s="20"/>
      <c r="B66" s="21" t="s">
        <v>24</v>
      </c>
      <c r="C66" s="11"/>
      <c r="D66" s="11"/>
      <c r="E66" s="11"/>
      <c r="F66" s="11"/>
      <c r="G66" s="11"/>
      <c r="H66" s="11"/>
      <c r="I66" s="42"/>
      <c r="J66" s="42"/>
      <c r="K66" s="42"/>
      <c r="L66" s="42"/>
      <c r="M66" s="42"/>
      <c r="N66" s="11"/>
      <c r="O66" s="11"/>
    </row>
    <row r="67" spans="1:15" ht="18">
      <c r="A67" s="20">
        <v>7111</v>
      </c>
      <c r="B67" s="37" t="s">
        <v>20</v>
      </c>
      <c r="C67" s="24">
        <f>'PSD Baseline'!C67+'Model Impacts'!C20</f>
        <v>18073634</v>
      </c>
      <c r="D67" s="24">
        <f>'PSD Baseline'!D67+'Model Impacts'!D20</f>
        <v>18791383.181559335</v>
      </c>
      <c r="E67" s="24">
        <f>'PSD Baseline'!E67+'Model Impacts'!E20</f>
        <v>19224474.753118671</v>
      </c>
      <c r="F67" s="24">
        <f>'PSD Baseline'!F67+'Model Impacts'!F20</f>
        <v>19657566.324678011</v>
      </c>
      <c r="G67" s="24">
        <f>'PSD Baseline'!G67+'Model Impacts'!G20</f>
        <v>20090657.896237347</v>
      </c>
      <c r="H67" s="24">
        <f>'PSD Baseline'!H67+'Model Impacts'!H20</f>
        <v>20523749.467796683</v>
      </c>
      <c r="I67" s="24">
        <f>'PSD Baseline'!I67+'Model Impacts'!I20</f>
        <v>20956841.039356019</v>
      </c>
      <c r="J67" s="24">
        <f>'PSD Baseline'!J67+'Model Impacts'!J20</f>
        <v>21389932.610915359</v>
      </c>
      <c r="K67" s="24">
        <f>'PSD Baseline'!K67+'Model Impacts'!K20</f>
        <v>21823024.182474699</v>
      </c>
      <c r="L67" s="24">
        <f>'PSD Baseline'!L67+'Model Impacts'!L20</f>
        <v>22256115.754034035</v>
      </c>
      <c r="M67" s="24">
        <f>'PSD Baseline'!M67+'Model Impacts'!M20</f>
        <v>22689207.325593371</v>
      </c>
      <c r="N67" s="11"/>
      <c r="O67" s="25">
        <f t="shared" ref="O67:O80" si="31">IFERROR(((M67/C67)^(1/COUNTA($D$14:$M$14)))-1,"―")</f>
        <v>2.3004122936425953E-2</v>
      </c>
    </row>
    <row r="68" spans="1:15" ht="18">
      <c r="A68" s="20">
        <v>7160</v>
      </c>
      <c r="B68" s="37" t="s">
        <v>45</v>
      </c>
      <c r="C68" s="24">
        <f>'PSD Baseline'!C68+'Model Impacts'!C21</f>
        <v>100000</v>
      </c>
      <c r="D68" s="24">
        <f>'PSD Baseline'!D68+'Model Impacts'!D21</f>
        <v>100000</v>
      </c>
      <c r="E68" s="24">
        <f>'PSD Baseline'!E68+'Model Impacts'!E21</f>
        <v>100000</v>
      </c>
      <c r="F68" s="24">
        <f>'PSD Baseline'!F68+'Model Impacts'!F21</f>
        <v>100000</v>
      </c>
      <c r="G68" s="24">
        <f>'PSD Baseline'!G68+'Model Impacts'!G21</f>
        <v>100000</v>
      </c>
      <c r="H68" s="24">
        <f>'PSD Baseline'!H68+'Model Impacts'!H21</f>
        <v>100000</v>
      </c>
      <c r="I68" s="24">
        <f>'PSD Baseline'!I68+'Model Impacts'!I21</f>
        <v>100000</v>
      </c>
      <c r="J68" s="24">
        <f>'PSD Baseline'!J68+'Model Impacts'!J21</f>
        <v>100000</v>
      </c>
      <c r="K68" s="24">
        <f>'PSD Baseline'!K68+'Model Impacts'!K21</f>
        <v>100000</v>
      </c>
      <c r="L68" s="24">
        <f>'PSD Baseline'!L68+'Model Impacts'!L21</f>
        <v>100000</v>
      </c>
      <c r="M68" s="24">
        <f>'PSD Baseline'!M68+'Model Impacts'!M21</f>
        <v>100000</v>
      </c>
      <c r="N68" s="11"/>
      <c r="O68" s="25">
        <f t="shared" si="31"/>
        <v>0</v>
      </c>
    </row>
    <row r="69" spans="1:15" ht="18">
      <c r="A69" s="20">
        <v>7271</v>
      </c>
      <c r="B69" s="37" t="s">
        <v>21</v>
      </c>
      <c r="C69" s="24">
        <f>'PSD Baseline'!C69+'Model Impacts'!C22</f>
        <v>5809103</v>
      </c>
      <c r="D69" s="24">
        <f>'PSD Baseline'!D69+'Model Impacts'!D22</f>
        <v>6410577.6988906395</v>
      </c>
      <c r="E69" s="24">
        <f>'PSD Baseline'!E69+'Model Impacts'!E22</f>
        <v>6562981.9077812796</v>
      </c>
      <c r="F69" s="24">
        <f>'PSD Baseline'!F69+'Model Impacts'!F22</f>
        <v>6715386.1166719189</v>
      </c>
      <c r="G69" s="24">
        <f>'PSD Baseline'!G69+'Model Impacts'!G22</f>
        <v>6867790.3255625591</v>
      </c>
      <c r="H69" s="24">
        <f>'PSD Baseline'!H69+'Model Impacts'!H22</f>
        <v>7020194.5344531992</v>
      </c>
      <c r="I69" s="24">
        <f>'PSD Baseline'!I69+'Model Impacts'!I22</f>
        <v>7172598.7433438385</v>
      </c>
      <c r="J69" s="24">
        <f>'PSD Baseline'!J69+'Model Impacts'!J22</f>
        <v>7325002.9522344787</v>
      </c>
      <c r="K69" s="24">
        <f>'PSD Baseline'!K69+'Model Impacts'!K22</f>
        <v>7477407.1611251188</v>
      </c>
      <c r="L69" s="24">
        <f>'PSD Baseline'!L69+'Model Impacts'!L22</f>
        <v>7629811.3700157581</v>
      </c>
      <c r="M69" s="24">
        <f>'PSD Baseline'!M69+'Model Impacts'!M22</f>
        <v>7782215.5789063964</v>
      </c>
      <c r="N69" s="11"/>
      <c r="O69" s="25">
        <f t="shared" si="31"/>
        <v>2.9673220905569231E-2</v>
      </c>
    </row>
    <row r="70" spans="1:15" ht="18">
      <c r="A70" s="20">
        <v>7292</v>
      </c>
      <c r="B70" s="37" t="s">
        <v>126</v>
      </c>
      <c r="C70" s="24">
        <f>'PSD Baseline'!C70+'Model Impacts'!C23</f>
        <v>787500</v>
      </c>
      <c r="D70" s="24">
        <f>'PSD Baseline'!D70+'Model Impacts'!D23</f>
        <v>787500</v>
      </c>
      <c r="E70" s="24">
        <f>'PSD Baseline'!E70+'Model Impacts'!E23</f>
        <v>787500</v>
      </c>
      <c r="F70" s="24">
        <f>'PSD Baseline'!F70+'Model Impacts'!F23</f>
        <v>787500</v>
      </c>
      <c r="G70" s="24">
        <f>'PSD Baseline'!G70+'Model Impacts'!G23</f>
        <v>787500</v>
      </c>
      <c r="H70" s="24">
        <f>'PSD Baseline'!H70+'Model Impacts'!H23</f>
        <v>787500</v>
      </c>
      <c r="I70" s="24">
        <f>'PSD Baseline'!I70+'Model Impacts'!I23</f>
        <v>787500</v>
      </c>
      <c r="J70" s="24">
        <f>'PSD Baseline'!J70+'Model Impacts'!J23</f>
        <v>787500</v>
      </c>
      <c r="K70" s="24">
        <f>'PSD Baseline'!K70+'Model Impacts'!K23</f>
        <v>787500</v>
      </c>
      <c r="L70" s="24">
        <f>'PSD Baseline'!L70+'Model Impacts'!L23</f>
        <v>787500</v>
      </c>
      <c r="M70" s="24">
        <f>'PSD Baseline'!M70+'Model Impacts'!M23</f>
        <v>787500</v>
      </c>
      <c r="N70" s="11"/>
      <c r="O70" s="25">
        <f t="shared" si="31"/>
        <v>0</v>
      </c>
    </row>
    <row r="71" spans="1:15" ht="18">
      <c r="A71" s="20">
        <v>7310</v>
      </c>
      <c r="B71" s="37" t="s">
        <v>46</v>
      </c>
      <c r="C71" s="24">
        <f>'PSD Baseline'!C71+'Model Impacts'!C24</f>
        <v>1653902</v>
      </c>
      <c r="D71" s="24">
        <f>'PSD Baseline'!D71+'Model Impacts'!D24</f>
        <v>1653902</v>
      </c>
      <c r="E71" s="24">
        <f>'PSD Baseline'!E71+'Model Impacts'!E24</f>
        <v>1653902</v>
      </c>
      <c r="F71" s="24">
        <f>'PSD Baseline'!F71+'Model Impacts'!F24</f>
        <v>1750905.5884200432</v>
      </c>
      <c r="G71" s="24">
        <f>'PSD Baseline'!G71+'Model Impacts'!G24</f>
        <v>1750905.5884200432</v>
      </c>
      <c r="H71" s="24">
        <f>'PSD Baseline'!H71+'Model Impacts'!H24</f>
        <v>1750905.5884200432</v>
      </c>
      <c r="I71" s="24">
        <f>'PSD Baseline'!I71+'Model Impacts'!I24</f>
        <v>1750905.5884200432</v>
      </c>
      <c r="J71" s="24">
        <f>'PSD Baseline'!J71+'Model Impacts'!J24</f>
        <v>1750905.5884200432</v>
      </c>
      <c r="K71" s="24">
        <f>'PSD Baseline'!K71+'Model Impacts'!K24</f>
        <v>1762688.3698921876</v>
      </c>
      <c r="L71" s="24">
        <f>'PSD Baseline'!L71+'Model Impacts'!L24</f>
        <v>1762688.3698921876</v>
      </c>
      <c r="M71" s="24">
        <f>'PSD Baseline'!M71+'Model Impacts'!M24</f>
        <v>1762688.3698921876</v>
      </c>
      <c r="N71" s="11"/>
      <c r="O71" s="25">
        <f t="shared" si="31"/>
        <v>6.3906115740659519E-3</v>
      </c>
    </row>
    <row r="72" spans="1:15" ht="18">
      <c r="A72" s="20">
        <v>7320</v>
      </c>
      <c r="B72" s="37" t="s">
        <v>47</v>
      </c>
      <c r="C72" s="24">
        <f>'PSD Baseline'!C72+'Model Impacts'!C25</f>
        <v>1850000</v>
      </c>
      <c r="D72" s="24">
        <f>'PSD Baseline'!D72+'Model Impacts'!D25</f>
        <v>1836690</v>
      </c>
      <c r="E72" s="24">
        <f>'PSD Baseline'!E72+'Model Impacts'!E25</f>
        <v>772595</v>
      </c>
      <c r="F72" s="24">
        <f>'PSD Baseline'!F72+'Model Impacts'!F25</f>
        <v>782219</v>
      </c>
      <c r="G72" s="24">
        <f>'PSD Baseline'!G72+'Model Impacts'!G25</f>
        <v>678536</v>
      </c>
      <c r="H72" s="24">
        <f>'PSD Baseline'!H72+'Model Impacts'!H25</f>
        <v>678437</v>
      </c>
      <c r="I72" s="24">
        <f>'PSD Baseline'!I72+'Model Impacts'!I25</f>
        <v>678505</v>
      </c>
      <c r="J72" s="24">
        <f>'PSD Baseline'!J72+'Model Impacts'!J25</f>
        <v>678076</v>
      </c>
      <c r="K72" s="24">
        <f>'PSD Baseline'!K72+'Model Impacts'!K25</f>
        <v>384757</v>
      </c>
      <c r="L72" s="24">
        <f>'PSD Baseline'!L72+'Model Impacts'!L25</f>
        <v>397284</v>
      </c>
      <c r="M72" s="24">
        <f>'PSD Baseline'!M72+'Model Impacts'!M25</f>
        <v>294586</v>
      </c>
      <c r="N72" s="11"/>
      <c r="O72" s="25">
        <f t="shared" si="31"/>
        <v>-0.16784536305945219</v>
      </c>
    </row>
    <row r="73" spans="1:15" ht="18">
      <c r="A73" s="20">
        <v>7340</v>
      </c>
      <c r="B73" s="37" t="s">
        <v>48</v>
      </c>
      <c r="C73" s="24">
        <f>'PSD Baseline'!C73+'Model Impacts'!C26</f>
        <v>5240827</v>
      </c>
      <c r="D73" s="24">
        <f>'PSD Baseline'!D73+'Model Impacts'!D26</f>
        <v>5240827</v>
      </c>
      <c r="E73" s="24">
        <f>'PSD Baseline'!E73+'Model Impacts'!E26</f>
        <v>5240827</v>
      </c>
      <c r="F73" s="24">
        <f>'PSD Baseline'!F73+'Model Impacts'!F26</f>
        <v>5240827</v>
      </c>
      <c r="G73" s="24">
        <f>'PSD Baseline'!G73+'Model Impacts'!G26</f>
        <v>5240827</v>
      </c>
      <c r="H73" s="24">
        <f>'PSD Baseline'!H73+'Model Impacts'!H26</f>
        <v>5240827</v>
      </c>
      <c r="I73" s="24">
        <f>'PSD Baseline'!I73+'Model Impacts'!I26</f>
        <v>5240827</v>
      </c>
      <c r="J73" s="24">
        <f>'PSD Baseline'!J73+'Model Impacts'!J26</f>
        <v>5240827</v>
      </c>
      <c r="K73" s="24">
        <f>'PSD Baseline'!K73+'Model Impacts'!K26</f>
        <v>5240827</v>
      </c>
      <c r="L73" s="24">
        <f>'PSD Baseline'!L73+'Model Impacts'!L26</f>
        <v>5240827</v>
      </c>
      <c r="M73" s="24">
        <f>'PSD Baseline'!M73+'Model Impacts'!M26</f>
        <v>5240827</v>
      </c>
      <c r="N73" s="11"/>
      <c r="O73" s="25">
        <f t="shared" si="31"/>
        <v>0</v>
      </c>
    </row>
    <row r="74" spans="1:15" ht="18">
      <c r="A74" s="20">
        <v>7505</v>
      </c>
      <c r="B74" s="37" t="s">
        <v>111</v>
      </c>
      <c r="C74" s="24">
        <f>'PSD Baseline'!C74+'Model Impacts'!C27</f>
        <v>783733</v>
      </c>
      <c r="D74" s="24">
        <f>'PSD Baseline'!D74+'Model Impacts'!D27</f>
        <v>783733</v>
      </c>
      <c r="E74" s="24">
        <f>'PSD Baseline'!E74+'Model Impacts'!E27</f>
        <v>783733</v>
      </c>
      <c r="F74" s="24">
        <f>'PSD Baseline'!F74+'Model Impacts'!F27</f>
        <v>783733</v>
      </c>
      <c r="G74" s="24">
        <f>'PSD Baseline'!G74+'Model Impacts'!G27</f>
        <v>783733</v>
      </c>
      <c r="H74" s="24">
        <f>'PSD Baseline'!H74+'Model Impacts'!H27</f>
        <v>783733</v>
      </c>
      <c r="I74" s="24">
        <f>'PSD Baseline'!I74+'Model Impacts'!I27</f>
        <v>783733</v>
      </c>
      <c r="J74" s="24">
        <f>'PSD Baseline'!J74+'Model Impacts'!J27</f>
        <v>783733</v>
      </c>
      <c r="K74" s="24">
        <f>'PSD Baseline'!K74+'Model Impacts'!K27</f>
        <v>783733</v>
      </c>
      <c r="L74" s="24">
        <f>'PSD Baseline'!L74+'Model Impacts'!L27</f>
        <v>783733</v>
      </c>
      <c r="M74" s="24">
        <f>'PSD Baseline'!M74+'Model Impacts'!M27</f>
        <v>783733</v>
      </c>
      <c r="N74" s="11"/>
      <c r="O74" s="25">
        <f t="shared" si="31"/>
        <v>0</v>
      </c>
    </row>
    <row r="75" spans="1:15" ht="18">
      <c r="A75" s="20" t="s">
        <v>112</v>
      </c>
      <c r="B75" s="37" t="s">
        <v>110</v>
      </c>
      <c r="C75" s="24">
        <f>'PSD Baseline'!C75+'Model Impacts'!C28</f>
        <v>0</v>
      </c>
      <c r="D75" s="24">
        <f>'PSD Baseline'!D75+'Model Impacts'!D28</f>
        <v>1E-8</v>
      </c>
      <c r="E75" s="24">
        <f>'PSD Baseline'!E75+'Model Impacts'!E28</f>
        <v>1E-8</v>
      </c>
      <c r="F75" s="24">
        <f>'PSD Baseline'!F75+'Model Impacts'!F28</f>
        <v>1E-8</v>
      </c>
      <c r="G75" s="24">
        <f>'PSD Baseline'!G75+'Model Impacts'!G28</f>
        <v>1E-8</v>
      </c>
      <c r="H75" s="24">
        <f>'PSD Baseline'!H75+'Model Impacts'!H28</f>
        <v>1E-8</v>
      </c>
      <c r="I75" s="24">
        <f>'PSD Baseline'!I75+'Model Impacts'!I28</f>
        <v>1E-8</v>
      </c>
      <c r="J75" s="24">
        <f>'PSD Baseline'!J75+'Model Impacts'!J28</f>
        <v>1E-8</v>
      </c>
      <c r="K75" s="24">
        <f>'PSD Baseline'!K75+'Model Impacts'!K28</f>
        <v>1E-8</v>
      </c>
      <c r="L75" s="24">
        <f>'PSD Baseline'!L75+'Model Impacts'!L28</f>
        <v>1E-8</v>
      </c>
      <c r="M75" s="24">
        <f>'PSD Baseline'!M75+'Model Impacts'!M28</f>
        <v>1E-8</v>
      </c>
      <c r="N75" s="11"/>
      <c r="O75" s="25" t="str">
        <f t="shared" si="31"/>
        <v>―</v>
      </c>
    </row>
    <row r="76" spans="1:15" ht="18">
      <c r="A76" s="20">
        <v>7599</v>
      </c>
      <c r="B76" s="37" t="s">
        <v>127</v>
      </c>
      <c r="C76" s="24">
        <f>'PSD Baseline'!C76+'Model Impacts'!C29</f>
        <v>205000</v>
      </c>
      <c r="D76" s="24">
        <f>'PSD Baseline'!D76+'Model Impacts'!D29</f>
        <v>205000</v>
      </c>
      <c r="E76" s="24">
        <f>'PSD Baseline'!E76+'Model Impacts'!E29</f>
        <v>205000</v>
      </c>
      <c r="F76" s="24">
        <f>'PSD Baseline'!F76+'Model Impacts'!F29</f>
        <v>205000</v>
      </c>
      <c r="G76" s="24">
        <f>'PSD Baseline'!G76+'Model Impacts'!G29</f>
        <v>205000</v>
      </c>
      <c r="H76" s="24">
        <f>'PSD Baseline'!H76+'Model Impacts'!H29</f>
        <v>205000</v>
      </c>
      <c r="I76" s="24">
        <f>'PSD Baseline'!I76+'Model Impacts'!I29</f>
        <v>205000</v>
      </c>
      <c r="J76" s="24">
        <f>'PSD Baseline'!J76+'Model Impacts'!J29</f>
        <v>205000</v>
      </c>
      <c r="K76" s="24">
        <f>'PSD Baseline'!K76+'Model Impacts'!K29</f>
        <v>205000</v>
      </c>
      <c r="L76" s="24">
        <f>'PSD Baseline'!L76+'Model Impacts'!L29</f>
        <v>205000</v>
      </c>
      <c r="M76" s="24">
        <f>'PSD Baseline'!M76+'Model Impacts'!M29</f>
        <v>205000</v>
      </c>
      <c r="N76" s="11"/>
      <c r="O76" s="25">
        <f t="shared" si="31"/>
        <v>0</v>
      </c>
    </row>
    <row r="77" spans="1:15" ht="18">
      <c r="A77" s="20">
        <v>7810</v>
      </c>
      <c r="B77" s="37" t="s">
        <v>128</v>
      </c>
      <c r="C77" s="24">
        <f>'PSD Baseline'!C77+'Model Impacts'!C30</f>
        <v>4113814</v>
      </c>
      <c r="D77" s="24">
        <f>'PSD Baseline'!D77+'Model Impacts'!D30</f>
        <v>4239860.3916521808</v>
      </c>
      <c r="E77" s="24">
        <f>'PSD Baseline'!E77+'Model Impacts'!E30</f>
        <v>4482455.0893296916</v>
      </c>
      <c r="F77" s="24">
        <f>'PSD Baseline'!F77+'Model Impacts'!F30</f>
        <v>4604942.0982156014</v>
      </c>
      <c r="G77" s="24">
        <f>'PSD Baseline'!G77+'Model Impacts'!G30</f>
        <v>4730384.550864323</v>
      </c>
      <c r="H77" s="24">
        <f>'PSD Baseline'!H77+'Model Impacts'!H30</f>
        <v>4859326.3335143188</v>
      </c>
      <c r="I77" s="24">
        <f>'PSD Baseline'!I77+'Model Impacts'!I30</f>
        <v>4992370.586053106</v>
      </c>
      <c r="J77" s="24">
        <f>'PSD Baseline'!J77+'Model Impacts'!J30</f>
        <v>5106689.7347786259</v>
      </c>
      <c r="K77" s="24">
        <f>'PSD Baseline'!K77+'Model Impacts'!K30</f>
        <v>5246646.3915258497</v>
      </c>
      <c r="L77" s="24">
        <f>'PSD Baseline'!L77+'Model Impacts'!L30</f>
        <v>5389452.9888375504</v>
      </c>
      <c r="M77" s="24">
        <f>'PSD Baseline'!M77+'Model Impacts'!M30</f>
        <v>5536252.1889601108</v>
      </c>
      <c r="N77" s="11"/>
      <c r="O77" s="25">
        <f t="shared" si="31"/>
        <v>3.0142064356881937E-2</v>
      </c>
    </row>
    <row r="78" spans="1:15" ht="18">
      <c r="A78" s="20">
        <v>7820</v>
      </c>
      <c r="B78" s="37" t="s">
        <v>129</v>
      </c>
      <c r="C78" s="24">
        <f>'PSD Baseline'!C78+'Model Impacts'!C31</f>
        <v>18961190</v>
      </c>
      <c r="D78" s="24">
        <f>'PSD Baseline'!D78+'Model Impacts'!D31</f>
        <v>19780487.827404685</v>
      </c>
      <c r="E78" s="24">
        <f>'PSD Baseline'!E78+'Model Impacts'!E31</f>
        <v>21105641.109808352</v>
      </c>
      <c r="F78" s="24">
        <f>'PSD Baseline'!F78+'Model Impacts'!F31</f>
        <v>21959269.915896721</v>
      </c>
      <c r="G78" s="24">
        <f>'PSD Baseline'!G78+'Model Impacts'!G31</f>
        <v>22742964.108627003</v>
      </c>
      <c r="H78" s="24">
        <f>'PSD Baseline'!H78+'Model Impacts'!H31</f>
        <v>23445473.292388726</v>
      </c>
      <c r="I78" s="24">
        <f>'PSD Baseline'!I78+'Model Impacts'!I31</f>
        <v>24211384.169005465</v>
      </c>
      <c r="J78" s="24">
        <f>'PSD Baseline'!J78+'Model Impacts'!J31</f>
        <v>24899303.430021226</v>
      </c>
      <c r="K78" s="24">
        <f>'PSD Baseline'!K78+'Model Impacts'!K31</f>
        <v>25718874.321414031</v>
      </c>
      <c r="L78" s="24">
        <f>'PSD Baseline'!L78+'Model Impacts'!L31</f>
        <v>26559808.029230464</v>
      </c>
      <c r="M78" s="24">
        <f>'PSD Baseline'!M78+'Model Impacts'!M31</f>
        <v>27427989.115240451</v>
      </c>
      <c r="N78" s="11"/>
      <c r="O78" s="25">
        <f t="shared" si="31"/>
        <v>3.7606868291649498E-2</v>
      </c>
    </row>
    <row r="79" spans="1:15" ht="18">
      <c r="A79" s="20">
        <v>7000</v>
      </c>
      <c r="B79" s="37" t="s">
        <v>23</v>
      </c>
      <c r="C79" s="24">
        <f>'PSD Baseline'!C79+'Model Impacts'!C32</f>
        <v>200000</v>
      </c>
      <c r="D79" s="24">
        <f>'PSD Baseline'!D79+'Model Impacts'!D32</f>
        <v>200000</v>
      </c>
      <c r="E79" s="24">
        <f>'PSD Baseline'!E79+'Model Impacts'!E32</f>
        <v>200000</v>
      </c>
      <c r="F79" s="24">
        <f>'PSD Baseline'!F79+'Model Impacts'!F32</f>
        <v>200000</v>
      </c>
      <c r="G79" s="24">
        <f>'PSD Baseline'!G79+'Model Impacts'!G32</f>
        <v>200000</v>
      </c>
      <c r="H79" s="24">
        <f>'PSD Baseline'!H79+'Model Impacts'!H32</f>
        <v>200000</v>
      </c>
      <c r="I79" s="24">
        <f>'PSD Baseline'!I79+'Model Impacts'!I32</f>
        <v>200000</v>
      </c>
      <c r="J79" s="24">
        <f>'PSD Baseline'!J79+'Model Impacts'!J32</f>
        <v>200000</v>
      </c>
      <c r="K79" s="24">
        <f>'PSD Baseline'!K79+'Model Impacts'!K32</f>
        <v>200000</v>
      </c>
      <c r="L79" s="24">
        <f>'PSD Baseline'!L79+'Model Impacts'!L32</f>
        <v>200000</v>
      </c>
      <c r="M79" s="24">
        <f>'PSD Baseline'!M79+'Model Impacts'!M32</f>
        <v>200000</v>
      </c>
      <c r="N79" s="11"/>
      <c r="O79" s="25">
        <f t="shared" si="31"/>
        <v>0</v>
      </c>
    </row>
    <row r="80" spans="1:15" ht="18">
      <c r="A80" s="20"/>
      <c r="B80" s="39" t="s">
        <v>49</v>
      </c>
      <c r="C80" s="40">
        <f t="shared" ref="C80:M80" si="32">SUM(C67:C79)</f>
        <v>57778703</v>
      </c>
      <c r="D80" s="40">
        <f t="shared" si="32"/>
        <v>60029961.099506848</v>
      </c>
      <c r="E80" s="40">
        <f t="shared" si="32"/>
        <v>61119109.860037997</v>
      </c>
      <c r="F80" s="40">
        <f t="shared" si="32"/>
        <v>62787349.043882303</v>
      </c>
      <c r="G80" s="40">
        <f t="shared" si="32"/>
        <v>64178298.469711289</v>
      </c>
      <c r="H80" s="40">
        <f t="shared" si="32"/>
        <v>65595146.216572985</v>
      </c>
      <c r="I80" s="40">
        <f t="shared" si="32"/>
        <v>67079665.126178473</v>
      </c>
      <c r="J80" s="40">
        <f t="shared" si="32"/>
        <v>68466970.316369742</v>
      </c>
      <c r="K80" s="40">
        <f t="shared" si="32"/>
        <v>69730457.426431894</v>
      </c>
      <c r="L80" s="40">
        <f t="shared" si="32"/>
        <v>71312220.512009993</v>
      </c>
      <c r="M80" s="40">
        <f t="shared" si="32"/>
        <v>72809998.578592524</v>
      </c>
      <c r="N80" s="11"/>
      <c r="O80" s="41">
        <f t="shared" si="31"/>
        <v>2.3392720317996885E-2</v>
      </c>
    </row>
    <row r="81" spans="1:15" ht="18">
      <c r="A81" s="2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>
      <c r="A82" s="20"/>
      <c r="B82" s="21" t="s">
        <v>25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8">
      <c r="A83" s="20">
        <v>8514</v>
      </c>
      <c r="B83" s="37" t="s">
        <v>50</v>
      </c>
      <c r="C83" s="24">
        <f>'PSD Baseline'!C83+'Model Impacts'!C36</f>
        <v>904235</v>
      </c>
      <c r="D83" s="24">
        <f>'PSD Baseline'!D83+'Model Impacts'!D36</f>
        <v>922319.70000000007</v>
      </c>
      <c r="E83" s="24">
        <f>'PSD Baseline'!E83+'Model Impacts'!E36</f>
        <v>940766.09400000004</v>
      </c>
      <c r="F83" s="24">
        <f>'PSD Baseline'!F83+'Model Impacts'!F36</f>
        <v>959581.4158800001</v>
      </c>
      <c r="G83" s="24">
        <f>'PSD Baseline'!G83+'Model Impacts'!G36</f>
        <v>978773.0441976001</v>
      </c>
      <c r="H83" s="24">
        <f>'PSD Baseline'!H83+'Model Impacts'!H36</f>
        <v>998348.50508155208</v>
      </c>
      <c r="I83" s="24">
        <f>'PSD Baseline'!I83+'Model Impacts'!I36</f>
        <v>1018315.4751831831</v>
      </c>
      <c r="J83" s="24">
        <f>'PSD Baseline'!J83+'Model Impacts'!J36</f>
        <v>1038681.7846868468</v>
      </c>
      <c r="K83" s="24">
        <f>'PSD Baseline'!K83+'Model Impacts'!K36</f>
        <v>1059455.4203805837</v>
      </c>
      <c r="L83" s="24">
        <f>'PSD Baseline'!L83+'Model Impacts'!L36</f>
        <v>1080644.5287881955</v>
      </c>
      <c r="M83" s="24">
        <f>'PSD Baseline'!M83+'Model Impacts'!M36</f>
        <v>1102257.4193639595</v>
      </c>
      <c r="N83" s="11"/>
      <c r="O83" s="25">
        <f t="shared" ref="O83:O94" si="33">IFERROR(((M83/C83)^(1/COUNTA($D$14:$M$14)))-1,"―")</f>
        <v>2.0000000000000018E-2</v>
      </c>
    </row>
    <row r="84" spans="1:15" ht="18">
      <c r="A84" s="20">
        <v>8515</v>
      </c>
      <c r="B84" s="37" t="s">
        <v>51</v>
      </c>
      <c r="C84" s="24">
        <f>'PSD Baseline'!C84+'Model Impacts'!C37</f>
        <v>200787</v>
      </c>
      <c r="D84" s="24">
        <f>'PSD Baseline'!D84+'Model Impacts'!D37</f>
        <v>204802.74</v>
      </c>
      <c r="E84" s="24">
        <f>'PSD Baseline'!E84+'Model Impacts'!E37</f>
        <v>208898.7948</v>
      </c>
      <c r="F84" s="24">
        <f>'PSD Baseline'!F84+'Model Impacts'!F37</f>
        <v>213076.77069600002</v>
      </c>
      <c r="G84" s="24">
        <f>'PSD Baseline'!G84+'Model Impacts'!G37</f>
        <v>217338.30610992003</v>
      </c>
      <c r="H84" s="24">
        <f>'PSD Baseline'!H84+'Model Impacts'!H37</f>
        <v>221685.07223211843</v>
      </c>
      <c r="I84" s="24">
        <f>'PSD Baseline'!I84+'Model Impacts'!I37</f>
        <v>226118.77367676081</v>
      </c>
      <c r="J84" s="24">
        <f>'PSD Baseline'!J84+'Model Impacts'!J37</f>
        <v>230641.14915029603</v>
      </c>
      <c r="K84" s="24">
        <f>'PSD Baseline'!K84+'Model Impacts'!K37</f>
        <v>235253.97213330196</v>
      </c>
      <c r="L84" s="24">
        <f>'PSD Baseline'!L84+'Model Impacts'!L37</f>
        <v>239959.05157596801</v>
      </c>
      <c r="M84" s="24">
        <f>'PSD Baseline'!M84+'Model Impacts'!M37</f>
        <v>244758.23260748739</v>
      </c>
      <c r="N84" s="11"/>
      <c r="O84" s="25">
        <f t="shared" si="33"/>
        <v>2.0000000000000018E-2</v>
      </c>
    </row>
    <row r="85" spans="1:15" ht="18">
      <c r="A85" s="20">
        <v>8516</v>
      </c>
      <c r="B85" s="37" t="s">
        <v>52</v>
      </c>
      <c r="C85" s="24">
        <f>'PSD Baseline'!C85+'Model Impacts'!C38</f>
        <v>44889</v>
      </c>
      <c r="D85" s="24">
        <f>'PSD Baseline'!D85+'Model Impacts'!D38</f>
        <v>45786.78</v>
      </c>
      <c r="E85" s="24">
        <f>'PSD Baseline'!E85+'Model Impacts'!E38</f>
        <v>46702.515599999999</v>
      </c>
      <c r="F85" s="24">
        <f>'PSD Baseline'!F85+'Model Impacts'!F38</f>
        <v>47636.565911999998</v>
      </c>
      <c r="G85" s="24">
        <f>'PSD Baseline'!G85+'Model Impacts'!G38</f>
        <v>48589.297230240001</v>
      </c>
      <c r="H85" s="24">
        <f>'PSD Baseline'!H85+'Model Impacts'!H38</f>
        <v>49561.083174844804</v>
      </c>
      <c r="I85" s="24">
        <f>'PSD Baseline'!I85+'Model Impacts'!I38</f>
        <v>50552.304838341697</v>
      </c>
      <c r="J85" s="24">
        <f>'PSD Baseline'!J85+'Model Impacts'!J38</f>
        <v>51563.35093510853</v>
      </c>
      <c r="K85" s="24">
        <f>'PSD Baseline'!K85+'Model Impacts'!K38</f>
        <v>52594.617953810703</v>
      </c>
      <c r="L85" s="24">
        <f>'PSD Baseline'!L85+'Model Impacts'!L38</f>
        <v>53646.510312886916</v>
      </c>
      <c r="M85" s="24">
        <f>'PSD Baseline'!M85+'Model Impacts'!M38</f>
        <v>54719.440519144657</v>
      </c>
      <c r="N85" s="11"/>
      <c r="O85" s="25">
        <f t="shared" si="33"/>
        <v>2.0000000000000018E-2</v>
      </c>
    </row>
    <row r="86" spans="1:15" ht="18">
      <c r="A86" s="20">
        <v>8517</v>
      </c>
      <c r="B86" s="37" t="s">
        <v>53</v>
      </c>
      <c r="C86" s="24">
        <f>'PSD Baseline'!C86+'Model Impacts'!C39</f>
        <v>53285</v>
      </c>
      <c r="D86" s="24">
        <f>'PSD Baseline'!D86+'Model Impacts'!D39</f>
        <v>54350.700000000004</v>
      </c>
      <c r="E86" s="24">
        <f>'PSD Baseline'!E86+'Model Impacts'!E39</f>
        <v>55437.714000000007</v>
      </c>
      <c r="F86" s="24">
        <f>'PSD Baseline'!F86+'Model Impacts'!F39</f>
        <v>56546.468280000008</v>
      </c>
      <c r="G86" s="24">
        <f>'PSD Baseline'!G86+'Model Impacts'!G39</f>
        <v>57677.397645600009</v>
      </c>
      <c r="H86" s="24">
        <f>'PSD Baseline'!H86+'Model Impacts'!H39</f>
        <v>58830.945598512008</v>
      </c>
      <c r="I86" s="24">
        <f>'PSD Baseline'!I86+'Model Impacts'!I39</f>
        <v>60007.564510482247</v>
      </c>
      <c r="J86" s="24">
        <f>'PSD Baseline'!J86+'Model Impacts'!J39</f>
        <v>61207.715800691891</v>
      </c>
      <c r="K86" s="24">
        <f>'PSD Baseline'!K86+'Model Impacts'!K39</f>
        <v>62431.87011670573</v>
      </c>
      <c r="L86" s="24">
        <f>'PSD Baseline'!L86+'Model Impacts'!L39</f>
        <v>63680.507519039842</v>
      </c>
      <c r="M86" s="24">
        <f>'PSD Baseline'!M86+'Model Impacts'!M39</f>
        <v>64954.117669420637</v>
      </c>
      <c r="N86" s="11"/>
      <c r="O86" s="25">
        <f t="shared" si="33"/>
        <v>2.0000000000000018E-2</v>
      </c>
    </row>
    <row r="87" spans="1:15" ht="18">
      <c r="A87" s="20">
        <v>8740</v>
      </c>
      <c r="B87" s="37" t="s">
        <v>54</v>
      </c>
      <c r="C87" s="24">
        <f>'PSD Baseline'!C87+'Model Impacts'!C40</f>
        <v>2647764</v>
      </c>
      <c r="D87" s="24">
        <f>'PSD Baseline'!D87+'Model Impacts'!D40</f>
        <v>0</v>
      </c>
      <c r="E87" s="24">
        <f>'PSD Baseline'!E87+'Model Impacts'!E40</f>
        <v>0</v>
      </c>
      <c r="F87" s="24">
        <f>'PSD Baseline'!F87+'Model Impacts'!F40</f>
        <v>0</v>
      </c>
      <c r="G87" s="24">
        <f>'PSD Baseline'!G87+'Model Impacts'!G40</f>
        <v>0</v>
      </c>
      <c r="H87" s="24">
        <f>'PSD Baseline'!H87+'Model Impacts'!H40</f>
        <v>0</v>
      </c>
      <c r="I87" s="24">
        <f>'PSD Baseline'!I87+'Model Impacts'!I40</f>
        <v>0</v>
      </c>
      <c r="J87" s="24">
        <f>'PSD Baseline'!J87+'Model Impacts'!J40</f>
        <v>0</v>
      </c>
      <c r="K87" s="24">
        <f>'PSD Baseline'!K87+'Model Impacts'!K40</f>
        <v>0</v>
      </c>
      <c r="L87" s="24">
        <f>'PSD Baseline'!L87+'Model Impacts'!L40</f>
        <v>0</v>
      </c>
      <c r="M87" s="24">
        <f>'PSD Baseline'!M87+'Model Impacts'!M40</f>
        <v>0</v>
      </c>
      <c r="N87" s="11"/>
      <c r="O87" s="25">
        <f t="shared" si="33"/>
        <v>-1</v>
      </c>
    </row>
    <row r="88" spans="1:15" ht="18">
      <c r="A88" s="20">
        <v>8741</v>
      </c>
      <c r="B88" s="37" t="s">
        <v>55</v>
      </c>
      <c r="C88" s="24">
        <f>'PSD Baseline'!C88+'Model Impacts'!C41</f>
        <v>0</v>
      </c>
      <c r="D88" s="24">
        <f>'PSD Baseline'!D88+'Model Impacts'!D41</f>
        <v>0</v>
      </c>
      <c r="E88" s="24">
        <f>'PSD Baseline'!E88+'Model Impacts'!E41</f>
        <v>0</v>
      </c>
      <c r="F88" s="24">
        <f>'PSD Baseline'!F88+'Model Impacts'!F41</f>
        <v>0</v>
      </c>
      <c r="G88" s="24">
        <f>'PSD Baseline'!G88+'Model Impacts'!G41</f>
        <v>0</v>
      </c>
      <c r="H88" s="24">
        <f>'PSD Baseline'!H88+'Model Impacts'!H41</f>
        <v>0</v>
      </c>
      <c r="I88" s="24">
        <f>'PSD Baseline'!I88+'Model Impacts'!I41</f>
        <v>0</v>
      </c>
      <c r="J88" s="24">
        <f>'PSD Baseline'!J88+'Model Impacts'!J41</f>
        <v>0</v>
      </c>
      <c r="K88" s="24">
        <f>'PSD Baseline'!K88+'Model Impacts'!K41</f>
        <v>0</v>
      </c>
      <c r="L88" s="24">
        <f>'PSD Baseline'!L88+'Model Impacts'!L41</f>
        <v>0</v>
      </c>
      <c r="M88" s="24">
        <f>'PSD Baseline'!M88+'Model Impacts'!M41</f>
        <v>0</v>
      </c>
      <c r="N88" s="11"/>
      <c r="O88" s="25" t="str">
        <f t="shared" si="33"/>
        <v>―</v>
      </c>
    </row>
    <row r="89" spans="1:15" ht="18">
      <c r="A89" s="20">
        <v>8743</v>
      </c>
      <c r="B89" s="37" t="s">
        <v>56</v>
      </c>
      <c r="C89" s="24">
        <f>'PSD Baseline'!C89+'Model Impacts'!C42</f>
        <v>0</v>
      </c>
      <c r="D89" s="24">
        <f>'PSD Baseline'!D89+'Model Impacts'!D42</f>
        <v>0</v>
      </c>
      <c r="E89" s="24">
        <f>'PSD Baseline'!E89+'Model Impacts'!E42</f>
        <v>0</v>
      </c>
      <c r="F89" s="24">
        <f>'PSD Baseline'!F89+'Model Impacts'!F42</f>
        <v>0</v>
      </c>
      <c r="G89" s="24">
        <f>'PSD Baseline'!G89+'Model Impacts'!G42</f>
        <v>0</v>
      </c>
      <c r="H89" s="24">
        <f>'PSD Baseline'!H89+'Model Impacts'!H42</f>
        <v>0</v>
      </c>
      <c r="I89" s="24">
        <f>'PSD Baseline'!I89+'Model Impacts'!I42</f>
        <v>0</v>
      </c>
      <c r="J89" s="24">
        <f>'PSD Baseline'!J89+'Model Impacts'!J42</f>
        <v>0</v>
      </c>
      <c r="K89" s="24">
        <f>'PSD Baseline'!K89+'Model Impacts'!K42</f>
        <v>0</v>
      </c>
      <c r="L89" s="24">
        <f>'PSD Baseline'!L89+'Model Impacts'!L42</f>
        <v>0</v>
      </c>
      <c r="M89" s="24">
        <f>'PSD Baseline'!M89+'Model Impacts'!M42</f>
        <v>0</v>
      </c>
      <c r="N89" s="11"/>
      <c r="O89" s="25" t="str">
        <f t="shared" si="33"/>
        <v>―</v>
      </c>
    </row>
    <row r="90" spans="1:15" ht="18">
      <c r="A90" s="20">
        <v>8744</v>
      </c>
      <c r="B90" s="37" t="s">
        <v>154</v>
      </c>
      <c r="C90" s="24">
        <f>'PSD Baseline'!C90+'Model Impacts'!C43</f>
        <v>106000</v>
      </c>
      <c r="D90" s="24">
        <f>'PSD Baseline'!D90+'Model Impacts'!D43</f>
        <v>0</v>
      </c>
      <c r="E90" s="24">
        <f>'PSD Baseline'!E90+'Model Impacts'!E43</f>
        <v>0</v>
      </c>
      <c r="F90" s="24">
        <f>'PSD Baseline'!F90+'Model Impacts'!F43</f>
        <v>0</v>
      </c>
      <c r="G90" s="24">
        <f>'PSD Baseline'!G90+'Model Impacts'!G43</f>
        <v>0</v>
      </c>
      <c r="H90" s="24">
        <f>'PSD Baseline'!H90+'Model Impacts'!H43</f>
        <v>0</v>
      </c>
      <c r="I90" s="24">
        <f>'PSD Baseline'!I90+'Model Impacts'!I43</f>
        <v>0</v>
      </c>
      <c r="J90" s="24">
        <f>'PSD Baseline'!J90+'Model Impacts'!J43</f>
        <v>0</v>
      </c>
      <c r="K90" s="24">
        <f>'PSD Baseline'!K90+'Model Impacts'!K43</f>
        <v>0</v>
      </c>
      <c r="L90" s="24">
        <f>'PSD Baseline'!L90+'Model Impacts'!L43</f>
        <v>0</v>
      </c>
      <c r="M90" s="24">
        <f>'PSD Baseline'!M90+'Model Impacts'!M43</f>
        <v>0</v>
      </c>
      <c r="N90" s="11"/>
      <c r="O90" s="25">
        <f t="shared" si="33"/>
        <v>-1</v>
      </c>
    </row>
    <row r="91" spans="1:15" ht="18">
      <c r="A91" s="20">
        <v>8750</v>
      </c>
      <c r="B91" s="37" t="s">
        <v>57</v>
      </c>
      <c r="C91" s="24">
        <f>'PSD Baseline'!C91+'Model Impacts'!C44</f>
        <v>0</v>
      </c>
      <c r="D91" s="24">
        <f>'PSD Baseline'!D91+'Model Impacts'!D44</f>
        <v>0</v>
      </c>
      <c r="E91" s="24">
        <f>'PSD Baseline'!E91+'Model Impacts'!E44</f>
        <v>0</v>
      </c>
      <c r="F91" s="24">
        <f>'PSD Baseline'!F91+'Model Impacts'!F44</f>
        <v>0</v>
      </c>
      <c r="G91" s="24">
        <f>'PSD Baseline'!G91+'Model Impacts'!G44</f>
        <v>0</v>
      </c>
      <c r="H91" s="24">
        <f>'PSD Baseline'!H91+'Model Impacts'!H44</f>
        <v>0</v>
      </c>
      <c r="I91" s="24">
        <f>'PSD Baseline'!I91+'Model Impacts'!I44</f>
        <v>0</v>
      </c>
      <c r="J91" s="24">
        <f>'PSD Baseline'!J91+'Model Impacts'!J44</f>
        <v>0</v>
      </c>
      <c r="K91" s="24">
        <f>'PSD Baseline'!K91+'Model Impacts'!K44</f>
        <v>0</v>
      </c>
      <c r="L91" s="24">
        <f>'PSD Baseline'!L91+'Model Impacts'!L44</f>
        <v>0</v>
      </c>
      <c r="M91" s="24">
        <f>'PSD Baseline'!M91+'Model Impacts'!M44</f>
        <v>0</v>
      </c>
      <c r="N91" s="11"/>
      <c r="O91" s="25" t="str">
        <f t="shared" si="33"/>
        <v>―</v>
      </c>
    </row>
    <row r="92" spans="1:15" ht="18">
      <c r="A92" s="20">
        <v>8800</v>
      </c>
      <c r="B92" s="37" t="s">
        <v>58</v>
      </c>
      <c r="C92" s="24">
        <f>'PSD Baseline'!C92+'Model Impacts'!C45</f>
        <v>1040000</v>
      </c>
      <c r="D92" s="24">
        <f>'PSD Baseline'!D92+'Model Impacts'!D45</f>
        <v>1060800</v>
      </c>
      <c r="E92" s="24">
        <f>'PSD Baseline'!E92+'Model Impacts'!E45</f>
        <v>1082016</v>
      </c>
      <c r="F92" s="24">
        <f>'PSD Baseline'!F92+'Model Impacts'!F45</f>
        <v>1103656.32</v>
      </c>
      <c r="G92" s="24">
        <f>'PSD Baseline'!G92+'Model Impacts'!G45</f>
        <v>1125729.4464000002</v>
      </c>
      <c r="H92" s="24">
        <f>'PSD Baseline'!H92+'Model Impacts'!H45</f>
        <v>1148244.0353280001</v>
      </c>
      <c r="I92" s="24">
        <f>'PSD Baseline'!I92+'Model Impacts'!I45</f>
        <v>1171208.9160345602</v>
      </c>
      <c r="J92" s="24">
        <f>'PSD Baseline'!J92+'Model Impacts'!J45</f>
        <v>1194633.0943552514</v>
      </c>
      <c r="K92" s="24">
        <f>'PSD Baseline'!K92+'Model Impacts'!K45</f>
        <v>1218525.7562423565</v>
      </c>
      <c r="L92" s="24">
        <f>'PSD Baseline'!L92+'Model Impacts'!L45</f>
        <v>1242896.2713672037</v>
      </c>
      <c r="M92" s="24">
        <f>'PSD Baseline'!M92+'Model Impacts'!M45</f>
        <v>1267754.1967945476</v>
      </c>
      <c r="N92" s="11"/>
      <c r="O92" s="25">
        <f t="shared" si="33"/>
        <v>2.0000000000000018E-2</v>
      </c>
    </row>
    <row r="93" spans="1:15" ht="18">
      <c r="A93" s="20" t="s">
        <v>101</v>
      </c>
      <c r="B93" s="37" t="s">
        <v>59</v>
      </c>
      <c r="C93" s="24">
        <f>'PSD Baseline'!C93+'Model Impacts'!C46</f>
        <v>40000</v>
      </c>
      <c r="D93" s="24">
        <f>'PSD Baseline'!D93+'Model Impacts'!D46</f>
        <v>40800</v>
      </c>
      <c r="E93" s="24">
        <f>'PSD Baseline'!E93+'Model Impacts'!E46</f>
        <v>41616</v>
      </c>
      <c r="F93" s="24">
        <f>'PSD Baseline'!F93+'Model Impacts'!F46</f>
        <v>42448.32</v>
      </c>
      <c r="G93" s="24">
        <f>'PSD Baseline'!G93+'Model Impacts'!G46</f>
        <v>43297.286399999997</v>
      </c>
      <c r="H93" s="24">
        <f>'PSD Baseline'!H93+'Model Impacts'!H46</f>
        <v>44163.232127999996</v>
      </c>
      <c r="I93" s="24">
        <f>'PSD Baseline'!I93+'Model Impacts'!I46</f>
        <v>45046.496770559999</v>
      </c>
      <c r="J93" s="24">
        <f>'PSD Baseline'!J93+'Model Impacts'!J46</f>
        <v>45947.4267059712</v>
      </c>
      <c r="K93" s="24">
        <f>'PSD Baseline'!K93+'Model Impacts'!K46</f>
        <v>46866.375240090623</v>
      </c>
      <c r="L93" s="24">
        <f>'PSD Baseline'!L93+'Model Impacts'!L46</f>
        <v>47803.702744892435</v>
      </c>
      <c r="M93" s="24">
        <f>'PSD Baseline'!M93+'Model Impacts'!M46</f>
        <v>48759.776799790285</v>
      </c>
      <c r="N93" s="11"/>
      <c r="O93" s="25">
        <f t="shared" si="33"/>
        <v>2.0000000000000018E-2</v>
      </c>
    </row>
    <row r="94" spans="1:15" ht="18">
      <c r="A94" s="20"/>
      <c r="B94" s="39" t="s">
        <v>60</v>
      </c>
      <c r="C94" s="40">
        <f>SUM(C83:C93)</f>
        <v>5036960</v>
      </c>
      <c r="D94" s="40">
        <f t="shared" ref="D94:M94" si="34">SUM(D83:D93)</f>
        <v>2328859.92</v>
      </c>
      <c r="E94" s="40">
        <f t="shared" si="34"/>
        <v>2375437.1184</v>
      </c>
      <c r="F94" s="40">
        <f t="shared" si="34"/>
        <v>2422945.8607680001</v>
      </c>
      <c r="G94" s="40">
        <f t="shared" si="34"/>
        <v>2471404.7779833605</v>
      </c>
      <c r="H94" s="40">
        <f t="shared" si="34"/>
        <v>2520832.8735430269</v>
      </c>
      <c r="I94" s="40">
        <f t="shared" si="34"/>
        <v>2571249.5310138878</v>
      </c>
      <c r="J94" s="40">
        <f t="shared" si="34"/>
        <v>2622674.5216341661</v>
      </c>
      <c r="K94" s="40">
        <f t="shared" si="34"/>
        <v>2675128.012066849</v>
      </c>
      <c r="L94" s="40">
        <f t="shared" si="34"/>
        <v>2728630.572308186</v>
      </c>
      <c r="M94" s="40">
        <f t="shared" si="34"/>
        <v>2783203.1837543496</v>
      </c>
      <c r="N94" s="11"/>
      <c r="O94" s="41">
        <f t="shared" si="33"/>
        <v>-5.7594871056540264E-2</v>
      </c>
    </row>
    <row r="95" spans="1:15" ht="18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8.75" thickBot="1">
      <c r="A96" s="20"/>
      <c r="B96" s="29" t="s">
        <v>62</v>
      </c>
      <c r="C96" s="30">
        <f>SUM(C64,C80,C94)</f>
        <v>232845097</v>
      </c>
      <c r="D96" s="30">
        <f t="shared" ref="D96:M96" si="35">SUM(D64,D80,D94)</f>
        <v>237906519.58084637</v>
      </c>
      <c r="E96" s="30">
        <f t="shared" si="35"/>
        <v>250990807.90740946</v>
      </c>
      <c r="F96" s="30">
        <f t="shared" si="35"/>
        <v>259225391.21238628</v>
      </c>
      <c r="G96" s="30">
        <f t="shared" si="35"/>
        <v>267496162.72216094</v>
      </c>
      <c r="H96" s="30">
        <f t="shared" si="35"/>
        <v>276035959.23829973</v>
      </c>
      <c r="I96" s="30">
        <f t="shared" si="35"/>
        <v>284898216.171691</v>
      </c>
      <c r="J96" s="30">
        <f t="shared" si="35"/>
        <v>293606256.23307437</v>
      </c>
      <c r="K96" s="30">
        <f t="shared" si="35"/>
        <v>301890648.2549262</v>
      </c>
      <c r="L96" s="30">
        <f t="shared" si="35"/>
        <v>310687708.25705832</v>
      </c>
      <c r="M96" s="30">
        <f t="shared" si="35"/>
        <v>319627640.18855137</v>
      </c>
      <c r="N96" s="11"/>
      <c r="O96" s="31">
        <f t="shared" ref="O96" si="36">IFERROR(((M96/C96)^(1/COUNTA($D$14:$M$14)))-1,"―")</f>
        <v>3.2185426862176403E-2</v>
      </c>
    </row>
    <row r="97" spans="1:15" ht="19.5" thickTop="1">
      <c r="A97" s="20"/>
      <c r="B97" s="32"/>
      <c r="C97" s="22"/>
      <c r="D97" s="22"/>
      <c r="E97" s="22"/>
      <c r="F97" s="43"/>
      <c r="G97" s="44"/>
      <c r="H97" s="44"/>
      <c r="I97" s="44"/>
      <c r="J97" s="44"/>
      <c r="K97" s="44"/>
      <c r="L97" s="44"/>
      <c r="M97" s="44"/>
      <c r="N97" s="11"/>
      <c r="O97" s="11"/>
    </row>
    <row r="98" spans="1:15" ht="18">
      <c r="A98" s="20"/>
      <c r="B98" s="18" t="s">
        <v>29</v>
      </c>
      <c r="C98" s="22"/>
      <c r="D98" s="22"/>
      <c r="E98" s="22"/>
      <c r="F98" s="22"/>
      <c r="G98" s="44"/>
      <c r="H98" s="44"/>
      <c r="I98" s="44"/>
      <c r="J98" s="44"/>
      <c r="K98" s="44"/>
      <c r="L98" s="44"/>
      <c r="M98" s="44"/>
      <c r="N98" s="11"/>
      <c r="O98" s="11"/>
    </row>
    <row r="99" spans="1:15" ht="18">
      <c r="A99" s="20">
        <v>110</v>
      </c>
      <c r="B99" s="26" t="s">
        <v>63</v>
      </c>
      <c r="C99" s="24">
        <f>'PSD Baseline'!C99+'Model Impacts'!C53</f>
        <v>7144721</v>
      </c>
      <c r="D99" s="24">
        <f>'PSD Baseline'!D99+'Model Impacts'!D53</f>
        <v>7287615.4199999999</v>
      </c>
      <c r="E99" s="24">
        <f>'PSD Baseline'!E99+'Model Impacts'!E53</f>
        <v>7433367.7284000004</v>
      </c>
      <c r="F99" s="24">
        <f>'PSD Baseline'!F99+'Model Impacts'!F53</f>
        <v>7582035.0829680013</v>
      </c>
      <c r="G99" s="24">
        <f>'PSD Baseline'!G99+'Model Impacts'!G53</f>
        <v>7733675.7846273612</v>
      </c>
      <c r="H99" s="24">
        <f>'PSD Baseline'!H99+'Model Impacts'!H53</f>
        <v>7888349.3003199063</v>
      </c>
      <c r="I99" s="24">
        <f>'PSD Baseline'!I99+'Model Impacts'!I53</f>
        <v>8046116.2863263059</v>
      </c>
      <c r="J99" s="24">
        <f>'PSD Baseline'!J99+'Model Impacts'!J53</f>
        <v>8207038.6120528327</v>
      </c>
      <c r="K99" s="24">
        <f>'PSD Baseline'!K99+'Model Impacts'!K53</f>
        <v>8371179.3842938906</v>
      </c>
      <c r="L99" s="24">
        <f>'PSD Baseline'!L99+'Model Impacts'!L53</f>
        <v>8538602.9719797652</v>
      </c>
      <c r="M99" s="24">
        <f>'PSD Baseline'!M99+'Model Impacts'!M53</f>
        <v>8709375.0314193647</v>
      </c>
      <c r="N99" s="11"/>
      <c r="O99" s="25">
        <f t="shared" ref="O99:O112" si="37">IFERROR(((M99/C99)^(1/COUNTA($D$14:$M$14)))-1,"―")</f>
        <v>2.0000000000000018E-2</v>
      </c>
    </row>
    <row r="100" spans="1:15" ht="18">
      <c r="A100" s="20">
        <v>122</v>
      </c>
      <c r="B100" s="26" t="s">
        <v>64</v>
      </c>
      <c r="C100" s="24">
        <f>'PSD Baseline'!C100+'Model Impacts'!C54</f>
        <v>429745</v>
      </c>
      <c r="D100" s="24">
        <f>'PSD Baseline'!D100+'Model Impacts'!D54</f>
        <v>438339.9</v>
      </c>
      <c r="E100" s="24">
        <f>'PSD Baseline'!E100+'Model Impacts'!E54</f>
        <v>447106.69800000009</v>
      </c>
      <c r="F100" s="24">
        <f>'PSD Baseline'!F100+'Model Impacts'!F54</f>
        <v>456048.83196000004</v>
      </c>
      <c r="G100" s="24">
        <f>'PSD Baseline'!G100+'Model Impacts'!G54</f>
        <v>465169.80859920004</v>
      </c>
      <c r="H100" s="24">
        <f>'PSD Baseline'!H100+'Model Impacts'!H54</f>
        <v>474473.20477118401</v>
      </c>
      <c r="I100" s="24">
        <f>'PSD Baseline'!I100+'Model Impacts'!I54</f>
        <v>483962.66886660777</v>
      </c>
      <c r="J100" s="24">
        <f>'PSD Baseline'!J100+'Model Impacts'!J54</f>
        <v>493641.92224393995</v>
      </c>
      <c r="K100" s="24">
        <f>'PSD Baseline'!K100+'Model Impacts'!K54</f>
        <v>503514.7606888187</v>
      </c>
      <c r="L100" s="24">
        <f>'PSD Baseline'!L100+'Model Impacts'!L54</f>
        <v>513585.05590259505</v>
      </c>
      <c r="M100" s="24">
        <f>'PSD Baseline'!M100+'Model Impacts'!M54</f>
        <v>523856.757020647</v>
      </c>
      <c r="N100" s="11"/>
      <c r="O100" s="25">
        <f t="shared" si="37"/>
        <v>2.0000000000000018E-2</v>
      </c>
    </row>
    <row r="101" spans="1:15" ht="18">
      <c r="A101" s="20">
        <v>123</v>
      </c>
      <c r="B101" s="26" t="s">
        <v>130</v>
      </c>
      <c r="C101" s="24">
        <f>'PSD Baseline'!C101+'Model Impacts'!C55</f>
        <v>2075102</v>
      </c>
      <c r="D101" s="24">
        <f>'PSD Baseline'!D101+'Model Impacts'!D55</f>
        <v>2137355.06</v>
      </c>
      <c r="E101" s="24">
        <f>'PSD Baseline'!E101+'Model Impacts'!E55</f>
        <v>2201475.7117999997</v>
      </c>
      <c r="F101" s="24">
        <f>'PSD Baseline'!F101+'Model Impacts'!F55</f>
        <v>2267519.9831540002</v>
      </c>
      <c r="G101" s="24">
        <f>'PSD Baseline'!G101+'Model Impacts'!G55</f>
        <v>2335545.5826486205</v>
      </c>
      <c r="H101" s="24">
        <f>'PSD Baseline'!H101+'Model Impacts'!H55</f>
        <v>2405611.9501280785</v>
      </c>
      <c r="I101" s="24">
        <f>'PSD Baseline'!I101+'Model Impacts'!I55</f>
        <v>2477780.3086319212</v>
      </c>
      <c r="J101" s="24">
        <f>'PSD Baseline'!J101+'Model Impacts'!J55</f>
        <v>2552113.7178908791</v>
      </c>
      <c r="K101" s="24">
        <f>'PSD Baseline'!K101+'Model Impacts'!K55</f>
        <v>2628677.1294276058</v>
      </c>
      <c r="L101" s="24">
        <f>'PSD Baseline'!L101+'Model Impacts'!L55</f>
        <v>2707537.4433104326</v>
      </c>
      <c r="M101" s="24">
        <f>'PSD Baseline'!M101+'Model Impacts'!M55</f>
        <v>2788763.5666097463</v>
      </c>
      <c r="N101" s="11"/>
      <c r="O101" s="25">
        <f t="shared" si="37"/>
        <v>3.0000000000000027E-2</v>
      </c>
    </row>
    <row r="102" spans="1:15" ht="18">
      <c r="A102" s="20">
        <v>120</v>
      </c>
      <c r="B102" s="26" t="s">
        <v>65</v>
      </c>
      <c r="C102" s="24">
        <f>'PSD Baseline'!C102+'Model Impacts'!C56</f>
        <v>73708459</v>
      </c>
      <c r="D102" s="24">
        <f>'PSD Baseline'!D102+'Model Impacts'!D56</f>
        <v>75919712.770000011</v>
      </c>
      <c r="E102" s="24">
        <f>'PSD Baseline'!E102+'Model Impacts'!E56</f>
        <v>80925680.519297227</v>
      </c>
      <c r="F102" s="24">
        <f>'PSD Baseline'!F102+'Model Impacts'!F56</f>
        <v>83353450.934876084</v>
      </c>
      <c r="G102" s="24">
        <f>'PSD Baseline'!G102+'Model Impacts'!G56</f>
        <v>85854054.462922394</v>
      </c>
      <c r="H102" s="24">
        <f>'PSD Baseline'!H102+'Model Impacts'!H56</f>
        <v>88429676.096810043</v>
      </c>
      <c r="I102" s="24">
        <f>'PSD Baseline'!I102+'Model Impacts'!I56</f>
        <v>91082566.37971437</v>
      </c>
      <c r="J102" s="24">
        <f>'PSD Baseline'!J102+'Model Impacts'!J56</f>
        <v>93202862.212473825</v>
      </c>
      <c r="K102" s="24">
        <f>'PSD Baseline'!K102+'Model Impacts'!K56</f>
        <v>95998948.078848049</v>
      </c>
      <c r="L102" s="24">
        <f>'PSD Baseline'!L102+'Model Impacts'!L56</f>
        <v>98878916.521213472</v>
      </c>
      <c r="M102" s="24">
        <f>'PSD Baseline'!M102+'Model Impacts'!M56</f>
        <v>101845284.01684988</v>
      </c>
      <c r="N102" s="11"/>
      <c r="O102" s="25">
        <f t="shared" si="37"/>
        <v>3.2862141742559636E-2</v>
      </c>
    </row>
    <row r="103" spans="1:15" ht="18">
      <c r="A103" s="20" t="s">
        <v>131</v>
      </c>
      <c r="B103" s="26" t="s">
        <v>132</v>
      </c>
      <c r="C103" s="24">
        <f>'PSD Baseline'!C103+'Model Impacts'!C57</f>
        <v>278181</v>
      </c>
      <c r="D103" s="24">
        <f>'PSD Baseline'!D103+'Model Impacts'!D57</f>
        <v>283744.62</v>
      </c>
      <c r="E103" s="24">
        <f>'PSD Baseline'!E103+'Model Impacts'!E57</f>
        <v>289419.51240000001</v>
      </c>
      <c r="F103" s="24">
        <f>'PSD Baseline'!F103+'Model Impacts'!F57</f>
        <v>295207.90264799999</v>
      </c>
      <c r="G103" s="24">
        <f>'PSD Baseline'!G103+'Model Impacts'!G57</f>
        <v>301112.06070095999</v>
      </c>
      <c r="H103" s="24">
        <f>'PSD Baseline'!H103+'Model Impacts'!H57</f>
        <v>307134.30191497918</v>
      </c>
      <c r="I103" s="24">
        <f>'PSD Baseline'!I103+'Model Impacts'!I57</f>
        <v>313276.98795327882</v>
      </c>
      <c r="J103" s="24">
        <f>'PSD Baseline'!J103+'Model Impacts'!J57</f>
        <v>319542.52771234442</v>
      </c>
      <c r="K103" s="24">
        <f>'PSD Baseline'!K103+'Model Impacts'!K57</f>
        <v>325933.37826659129</v>
      </c>
      <c r="L103" s="24">
        <f>'PSD Baseline'!L103+'Model Impacts'!L57</f>
        <v>332452.04583192308</v>
      </c>
      <c r="M103" s="24">
        <f>'PSD Baseline'!M103+'Model Impacts'!M57</f>
        <v>339101.08674856171</v>
      </c>
      <c r="N103" s="11"/>
      <c r="O103" s="25">
        <f t="shared" si="37"/>
        <v>2.0000000000000018E-2</v>
      </c>
    </row>
    <row r="104" spans="1:15" ht="18">
      <c r="A104" s="20" t="s">
        <v>133</v>
      </c>
      <c r="B104" s="26" t="s">
        <v>134</v>
      </c>
      <c r="C104" s="24">
        <f>'PSD Baseline'!C104+'Model Impacts'!C58</f>
        <v>426912</v>
      </c>
      <c r="D104" s="24">
        <f>'PSD Baseline'!D104+'Model Impacts'!D58</f>
        <v>435450.24</v>
      </c>
      <c r="E104" s="24">
        <f>'PSD Baseline'!E104+'Model Impacts'!E58</f>
        <v>444159.24480000004</v>
      </c>
      <c r="F104" s="24">
        <f>'PSD Baseline'!F104+'Model Impacts'!F58</f>
        <v>453042.42969600001</v>
      </c>
      <c r="G104" s="24">
        <f>'PSD Baseline'!G104+'Model Impacts'!G58</f>
        <v>462103.27828991995</v>
      </c>
      <c r="H104" s="24">
        <f>'PSD Baseline'!H104+'Model Impacts'!H58</f>
        <v>471345.34385571844</v>
      </c>
      <c r="I104" s="24">
        <f>'PSD Baseline'!I104+'Model Impacts'!I58</f>
        <v>480772.25073283282</v>
      </c>
      <c r="J104" s="24">
        <f>'PSD Baseline'!J104+'Model Impacts'!J58</f>
        <v>490387.69574748946</v>
      </c>
      <c r="K104" s="24">
        <f>'PSD Baseline'!K104+'Model Impacts'!K58</f>
        <v>500195.44966243929</v>
      </c>
      <c r="L104" s="24">
        <f>'PSD Baseline'!L104+'Model Impacts'!L58</f>
        <v>510199.358655688</v>
      </c>
      <c r="M104" s="24">
        <f>'PSD Baseline'!M104+'Model Impacts'!M58</f>
        <v>520403.34582880174</v>
      </c>
      <c r="N104" s="11"/>
      <c r="O104" s="25">
        <f t="shared" si="37"/>
        <v>2.0000000000000018E-2</v>
      </c>
    </row>
    <row r="105" spans="1:15" ht="18">
      <c r="A105" s="20" t="s">
        <v>135</v>
      </c>
      <c r="B105" s="26" t="s">
        <v>136</v>
      </c>
      <c r="C105" s="24">
        <f>'PSD Baseline'!C105+'Model Impacts'!C59</f>
        <v>553515</v>
      </c>
      <c r="D105" s="24">
        <f>'PSD Baseline'!D105+'Model Impacts'!D59</f>
        <v>564585.29999999993</v>
      </c>
      <c r="E105" s="24">
        <f>'PSD Baseline'!E105+'Model Impacts'!E59</f>
        <v>575877.00600000005</v>
      </c>
      <c r="F105" s="24">
        <f>'PSD Baseline'!F105+'Model Impacts'!F59</f>
        <v>587394.54611999996</v>
      </c>
      <c r="G105" s="24">
        <f>'PSD Baseline'!G105+'Model Impacts'!G59</f>
        <v>599142.43704240001</v>
      </c>
      <c r="H105" s="24">
        <f>'PSD Baseline'!H105+'Model Impacts'!H59</f>
        <v>611125.28578324814</v>
      </c>
      <c r="I105" s="24">
        <f>'PSD Baseline'!I105+'Model Impacts'!I59</f>
        <v>623347.79149891308</v>
      </c>
      <c r="J105" s="24">
        <f>'PSD Baseline'!J105+'Model Impacts'!J59</f>
        <v>635814.7473288913</v>
      </c>
      <c r="K105" s="24">
        <f>'PSD Baseline'!K105+'Model Impacts'!K59</f>
        <v>648531.04227546917</v>
      </c>
      <c r="L105" s="24">
        <f>'PSD Baseline'!L105+'Model Impacts'!L59</f>
        <v>661501.66312097851</v>
      </c>
      <c r="M105" s="24">
        <f>'PSD Baseline'!M105+'Model Impacts'!M59</f>
        <v>674731.69638339814</v>
      </c>
      <c r="N105" s="11"/>
      <c r="O105" s="25">
        <f t="shared" si="37"/>
        <v>2.0000000000000018E-2</v>
      </c>
    </row>
    <row r="106" spans="1:15" ht="18">
      <c r="A106" s="20">
        <v>130</v>
      </c>
      <c r="B106" s="26" t="s">
        <v>66</v>
      </c>
      <c r="C106" s="24">
        <f>'PSD Baseline'!C106+'Model Impacts'!C60</f>
        <v>232777</v>
      </c>
      <c r="D106" s="24">
        <f>'PSD Baseline'!D106+'Model Impacts'!D60</f>
        <v>237432.54</v>
      </c>
      <c r="E106" s="24">
        <f>'PSD Baseline'!E106+'Model Impacts'!E60</f>
        <v>242181.19079999998</v>
      </c>
      <c r="F106" s="24">
        <f>'PSD Baseline'!F106+'Model Impacts'!F60</f>
        <v>247024.81461599999</v>
      </c>
      <c r="G106" s="24">
        <f>'PSD Baseline'!G106+'Model Impacts'!G60</f>
        <v>251965.31090831998</v>
      </c>
      <c r="H106" s="24">
        <f>'PSD Baseline'!H106+'Model Impacts'!H60</f>
        <v>257004.61712648641</v>
      </c>
      <c r="I106" s="24">
        <f>'PSD Baseline'!I106+'Model Impacts'!I60</f>
        <v>262144.70946901612</v>
      </c>
      <c r="J106" s="24">
        <f>'PSD Baseline'!J106+'Model Impacts'!J60</f>
        <v>267387.60365839646</v>
      </c>
      <c r="K106" s="24">
        <f>'PSD Baseline'!K106+'Model Impacts'!K60</f>
        <v>272735.3557315644</v>
      </c>
      <c r="L106" s="24">
        <f>'PSD Baseline'!L106+'Model Impacts'!L60</f>
        <v>278190.06284619571</v>
      </c>
      <c r="M106" s="24">
        <f>'PSD Baseline'!M106+'Model Impacts'!M60</f>
        <v>283753.86410311959</v>
      </c>
      <c r="N106" s="11"/>
      <c r="O106" s="25">
        <f t="shared" si="37"/>
        <v>2.0000000000000018E-2</v>
      </c>
    </row>
    <row r="107" spans="1:15" ht="18">
      <c r="A107" s="20">
        <v>150</v>
      </c>
      <c r="B107" s="26" t="s">
        <v>67</v>
      </c>
      <c r="C107" s="24">
        <f>'PSD Baseline'!C107+'Model Impacts'!C61</f>
        <v>5162149</v>
      </c>
      <c r="D107" s="24">
        <f>'PSD Baseline'!D107+'Model Impacts'!D61</f>
        <v>5265391.9800000004</v>
      </c>
      <c r="E107" s="24">
        <f>'PSD Baseline'!E107+'Model Impacts'!E61</f>
        <v>5370699.819600001</v>
      </c>
      <c r="F107" s="24">
        <f>'PSD Baseline'!F107+'Model Impacts'!F61</f>
        <v>5478113.8159919996</v>
      </c>
      <c r="G107" s="24">
        <f>'PSD Baseline'!G107+'Model Impacts'!G61</f>
        <v>5587676.0923118414</v>
      </c>
      <c r="H107" s="24">
        <f>'PSD Baseline'!H107+'Model Impacts'!H61</f>
        <v>5699429.6141580762</v>
      </c>
      <c r="I107" s="24">
        <f>'PSD Baseline'!I107+'Model Impacts'!I61</f>
        <v>5813418.2064412385</v>
      </c>
      <c r="J107" s="24">
        <f>'PSD Baseline'!J107+'Model Impacts'!J61</f>
        <v>5929686.5705700638</v>
      </c>
      <c r="K107" s="24">
        <f>'PSD Baseline'!K107+'Model Impacts'!K61</f>
        <v>6048280.301981464</v>
      </c>
      <c r="L107" s="24">
        <f>'PSD Baseline'!L107+'Model Impacts'!L61</f>
        <v>6169245.9080210943</v>
      </c>
      <c r="M107" s="24">
        <f>'PSD Baseline'!M107+'Model Impacts'!M61</f>
        <v>6292630.8261815161</v>
      </c>
      <c r="N107" s="11"/>
      <c r="O107" s="25">
        <f t="shared" si="37"/>
        <v>2.0000000000000018E-2</v>
      </c>
    </row>
    <row r="108" spans="1:15" ht="18">
      <c r="A108" s="20">
        <v>160</v>
      </c>
      <c r="B108" s="23" t="s">
        <v>137</v>
      </c>
      <c r="C108" s="24">
        <f>'PSD Baseline'!C108+'Model Impacts'!C62</f>
        <v>2637636</v>
      </c>
      <c r="D108" s="24">
        <f>'PSD Baseline'!D108+'Model Impacts'!D62</f>
        <v>2690388.72</v>
      </c>
      <c r="E108" s="24">
        <f>'PSD Baseline'!E108+'Model Impacts'!E62</f>
        <v>2744196.4944000002</v>
      </c>
      <c r="F108" s="24">
        <f>'PSD Baseline'!F108+'Model Impacts'!F62</f>
        <v>2799080.424288</v>
      </c>
      <c r="G108" s="24">
        <f>'PSD Baseline'!G108+'Model Impacts'!G62</f>
        <v>2855062.0327737601</v>
      </c>
      <c r="H108" s="24">
        <f>'PSD Baseline'!H108+'Model Impacts'!H62</f>
        <v>2912163.273429235</v>
      </c>
      <c r="I108" s="24">
        <f>'PSD Baseline'!I108+'Model Impacts'!I62</f>
        <v>2970406.5388978203</v>
      </c>
      <c r="J108" s="24">
        <f>'PSD Baseline'!J108+'Model Impacts'!J62</f>
        <v>3029814.6696757767</v>
      </c>
      <c r="K108" s="24">
        <f>'PSD Baseline'!K108+'Model Impacts'!K62</f>
        <v>3090410.9630692918</v>
      </c>
      <c r="L108" s="24">
        <f>'PSD Baseline'!L108+'Model Impacts'!L62</f>
        <v>3152219.1823306778</v>
      </c>
      <c r="M108" s="24">
        <f>'PSD Baseline'!M108+'Model Impacts'!M62</f>
        <v>3215263.5659772907</v>
      </c>
      <c r="N108" s="11"/>
      <c r="O108" s="25">
        <f t="shared" si="37"/>
        <v>2.0000000000000018E-2</v>
      </c>
    </row>
    <row r="109" spans="1:15" ht="18">
      <c r="A109" s="20">
        <v>170</v>
      </c>
      <c r="B109" s="26" t="s">
        <v>138</v>
      </c>
      <c r="C109" s="24">
        <f>'PSD Baseline'!C109+'Model Impacts'!C63</f>
        <v>2581593</v>
      </c>
      <c r="D109" s="24">
        <f>'PSD Baseline'!D109+'Model Impacts'!D63</f>
        <v>2633224.86</v>
      </c>
      <c r="E109" s="24">
        <f>'PSD Baseline'!E109+'Model Impacts'!E63</f>
        <v>2950890.5718668248</v>
      </c>
      <c r="F109" s="24">
        <f>'PSD Baseline'!F109+'Model Impacts'!F63</f>
        <v>3020240.6088459124</v>
      </c>
      <c r="G109" s="24">
        <f>'PSD Baseline'!G109+'Model Impacts'!G63</f>
        <v>3085688.5844860678</v>
      </c>
      <c r="H109" s="24">
        <f>'PSD Baseline'!H109+'Model Impacts'!H63</f>
        <v>3152530.6219926062</v>
      </c>
      <c r="I109" s="24">
        <f>'PSD Baseline'!I109+'Model Impacts'!I63</f>
        <v>3226599.1374197979</v>
      </c>
      <c r="J109" s="24">
        <f>'PSD Baseline'!J109+'Model Impacts'!J63</f>
        <v>3330305.071613193</v>
      </c>
      <c r="K109" s="24">
        <f>'PSD Baseline'!K109+'Model Impacts'!K63</f>
        <v>3409401.533948563</v>
      </c>
      <c r="L109" s="24">
        <f>'PSD Baseline'!L109+'Model Impacts'!L63</f>
        <v>3477592.1251932872</v>
      </c>
      <c r="M109" s="24">
        <f>'PSD Baseline'!M109+'Model Impacts'!M63</f>
        <v>3547145.7063212991</v>
      </c>
      <c r="N109" s="11"/>
      <c r="O109" s="25">
        <f t="shared" si="37"/>
        <v>3.2283832094031073E-2</v>
      </c>
    </row>
    <row r="110" spans="1:15" ht="18">
      <c r="A110" s="20">
        <v>180</v>
      </c>
      <c r="B110" s="26" t="s">
        <v>139</v>
      </c>
      <c r="C110" s="24">
        <f>'PSD Baseline'!C110+'Model Impacts'!C64</f>
        <v>4446652</v>
      </c>
      <c r="D110" s="24">
        <f>'PSD Baseline'!D110+'Model Impacts'!D64</f>
        <v>4535585.04</v>
      </c>
      <c r="E110" s="24">
        <f>'PSD Baseline'!E110+'Model Impacts'!E64</f>
        <v>4626296.7407999998</v>
      </c>
      <c r="F110" s="24">
        <f>'PSD Baseline'!F110+'Model Impacts'!F64</f>
        <v>4718822.6756160017</v>
      </c>
      <c r="G110" s="24">
        <f>'PSD Baseline'!G110+'Model Impacts'!G64</f>
        <v>4813199.1291283211</v>
      </c>
      <c r="H110" s="24">
        <f>'PSD Baseline'!H110+'Model Impacts'!H64</f>
        <v>4909463.1117108874</v>
      </c>
      <c r="I110" s="24">
        <f>'PSD Baseline'!I110+'Model Impacts'!I64</f>
        <v>5007652.3739451058</v>
      </c>
      <c r="J110" s="24">
        <f>'PSD Baseline'!J110+'Model Impacts'!J64</f>
        <v>5107805.421424008</v>
      </c>
      <c r="K110" s="24">
        <f>'PSD Baseline'!K110+'Model Impacts'!K64</f>
        <v>5209961.5298524899</v>
      </c>
      <c r="L110" s="24">
        <f>'PSD Baseline'!L110+'Model Impacts'!L64</f>
        <v>5314160.7604495389</v>
      </c>
      <c r="M110" s="24">
        <f>'PSD Baseline'!M110+'Model Impacts'!M64</f>
        <v>5420443.9756585294</v>
      </c>
      <c r="N110" s="11"/>
      <c r="O110" s="25">
        <f t="shared" si="37"/>
        <v>2.0000000000000018E-2</v>
      </c>
    </row>
    <row r="111" spans="1:15" ht="18">
      <c r="A111" s="20">
        <v>190</v>
      </c>
      <c r="B111" s="26" t="s">
        <v>140</v>
      </c>
      <c r="C111" s="24">
        <f>'PSD Baseline'!C111+'Model Impacts'!C65</f>
        <v>7752697</v>
      </c>
      <c r="D111" s="24">
        <f>'PSD Baseline'!D111+'Model Impacts'!D65</f>
        <v>7907750.9399999995</v>
      </c>
      <c r="E111" s="24">
        <f>'PSD Baseline'!E111+'Model Impacts'!E65</f>
        <v>8398421.9087999985</v>
      </c>
      <c r="F111" s="24">
        <f>'PSD Baseline'!F111+'Model Impacts'!F65</f>
        <v>8579348.2529760022</v>
      </c>
      <c r="G111" s="24">
        <f>'PSD Baseline'!G111+'Model Impacts'!G65</f>
        <v>8757404.2845355216</v>
      </c>
      <c r="H111" s="24">
        <f>'PSD Baseline'!H111+'Model Impacts'!H65</f>
        <v>8939025.9573280178</v>
      </c>
      <c r="I111" s="24">
        <f>'PSD Baseline'!I111+'Model Impacts'!I65</f>
        <v>9131584.046937447</v>
      </c>
      <c r="J111" s="24">
        <f>'PSD Baseline'!J111+'Model Impacts'!J65</f>
        <v>9328226.6633373741</v>
      </c>
      <c r="K111" s="24">
        <f>'PSD Baseline'!K111+'Model Impacts'!K65</f>
        <v>9529039.4161950611</v>
      </c>
      <c r="L111" s="24">
        <f>'PSD Baseline'!L111+'Model Impacts'!L65</f>
        <v>9718951.9256468453</v>
      </c>
      <c r="M111" s="24">
        <f>'PSD Baseline'!M111+'Model Impacts'!M65</f>
        <v>9912650.3221285325</v>
      </c>
      <c r="N111" s="11"/>
      <c r="O111" s="25">
        <f t="shared" si="37"/>
        <v>2.4881603248099626E-2</v>
      </c>
    </row>
    <row r="112" spans="1:15" ht="18">
      <c r="A112" s="20"/>
      <c r="B112" s="39" t="s">
        <v>68</v>
      </c>
      <c r="C112" s="40">
        <f t="shared" ref="C112:M112" si="38">SUM(C99:C111)</f>
        <v>107430139</v>
      </c>
      <c r="D112" s="40">
        <f t="shared" si="38"/>
        <v>110336577.39000002</v>
      </c>
      <c r="E112" s="40">
        <f t="shared" si="38"/>
        <v>116649773.14696404</v>
      </c>
      <c r="F112" s="40">
        <f t="shared" si="38"/>
        <v>119837330.303756</v>
      </c>
      <c r="G112" s="40">
        <f t="shared" si="38"/>
        <v>123101798.84897469</v>
      </c>
      <c r="H112" s="40">
        <f t="shared" si="38"/>
        <v>126457332.67932846</v>
      </c>
      <c r="I112" s="40">
        <f t="shared" si="38"/>
        <v>129919627.68683468</v>
      </c>
      <c r="J112" s="40">
        <f t="shared" si="38"/>
        <v>132894627.43572903</v>
      </c>
      <c r="K112" s="40">
        <f t="shared" si="38"/>
        <v>136536808.32424128</v>
      </c>
      <c r="L112" s="40">
        <f t="shared" si="38"/>
        <v>140253155.02450252</v>
      </c>
      <c r="M112" s="40">
        <f t="shared" si="38"/>
        <v>144073403.76123068</v>
      </c>
      <c r="N112" s="11"/>
      <c r="O112" s="41">
        <f t="shared" si="37"/>
        <v>2.9783118132456599E-2</v>
      </c>
    </row>
    <row r="113" spans="1:15" ht="18.75">
      <c r="A113" s="20"/>
      <c r="B113" s="4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1"/>
      <c r="O113" s="11"/>
    </row>
    <row r="114" spans="1:15" ht="18">
      <c r="A114" s="20"/>
      <c r="B114" s="21" t="s">
        <v>31</v>
      </c>
      <c r="C114" s="24"/>
      <c r="D114" s="24"/>
      <c r="E114" s="24"/>
      <c r="F114" s="46"/>
      <c r="G114" s="24"/>
      <c r="H114" s="24"/>
      <c r="I114" s="24"/>
      <c r="J114" s="24"/>
      <c r="K114" s="24"/>
      <c r="L114" s="24"/>
      <c r="M114" s="24"/>
      <c r="N114" s="11"/>
      <c r="O114" s="11"/>
    </row>
    <row r="115" spans="1:15" ht="18">
      <c r="A115" s="20">
        <v>230</v>
      </c>
      <c r="B115" s="37" t="s">
        <v>69</v>
      </c>
      <c r="C115" s="24">
        <f>'PSD Baseline'!C115+'Model Impacts'!C69</f>
        <v>37748061</v>
      </c>
      <c r="D115" s="24">
        <f>'PSD Baseline'!D115+'Model Impacts'!D69</f>
        <v>39379124.470491007</v>
      </c>
      <c r="E115" s="24">
        <f>'PSD Baseline'!E115+'Model Impacts'!E69</f>
        <v>42017248.287536442</v>
      </c>
      <c r="F115" s="24">
        <f>'PSD Baseline'!F115+'Model Impacts'!F69</f>
        <v>43716658.09481018</v>
      </c>
      <c r="G115" s="24">
        <f>'PSD Baseline'!G115+'Model Impacts'!G69</f>
        <v>45276841.616652891</v>
      </c>
      <c r="H115" s="24">
        <f>'PSD Baseline'!H115+'Model Impacts'!H69</f>
        <v>46675401.491940133</v>
      </c>
      <c r="I115" s="24">
        <f>'PSD Baseline'!I115+'Model Impacts'!I69</f>
        <v>48200181.871815667</v>
      </c>
      <c r="J115" s="24">
        <f>'PSD Baseline'!J115+'Model Impacts'!J69</f>
        <v>49569696.033526897</v>
      </c>
      <c r="K115" s="24">
        <f>'PSD Baseline'!K115+'Model Impacts'!K69</f>
        <v>51201303.121590488</v>
      </c>
      <c r="L115" s="24">
        <f>'PSD Baseline'!L115+'Model Impacts'!L69</f>
        <v>52875439.444237463</v>
      </c>
      <c r="M115" s="24">
        <f>'PSD Baseline'!M115+'Model Impacts'!M69</f>
        <v>54603820.025506414</v>
      </c>
      <c r="N115" s="11"/>
      <c r="O115" s="25">
        <f t="shared" ref="O115:O125" si="39">IFERROR(((M115/C115)^(1/COUNTA($D$14:$M$14)))-1,"―")</f>
        <v>3.7606868291649498E-2</v>
      </c>
    </row>
    <row r="116" spans="1:15" ht="18">
      <c r="A116" s="20" t="s">
        <v>102</v>
      </c>
      <c r="B116" s="37" t="s">
        <v>70</v>
      </c>
      <c r="C116" s="24">
        <f>'PSD Baseline'!C116+'Model Impacts'!C70</f>
        <v>12438233</v>
      </c>
      <c r="D116" s="24">
        <f>'PSD Baseline'!D116+'Model Impacts'!D70</f>
        <v>12935762.320000002</v>
      </c>
      <c r="E116" s="24">
        <f>'PSD Baseline'!E116+'Model Impacts'!E70</f>
        <v>14156401.814801086</v>
      </c>
      <c r="F116" s="24">
        <f>'PSD Baseline'!F116+'Model Impacts'!F70</f>
        <v>14718913.173099663</v>
      </c>
      <c r="G116" s="24">
        <f>'PSD Baseline'!G116+'Model Impacts'!G70</f>
        <v>15303856.528358439</v>
      </c>
      <c r="H116" s="24">
        <f>'PSD Baseline'!H116+'Model Impacts'!H70</f>
        <v>15913977.509492777</v>
      </c>
      <c r="I116" s="24">
        <f>'PSD Baseline'!I116+'Model Impacts'!I70</f>
        <v>16548503.329872493</v>
      </c>
      <c r="J116" s="24">
        <f>'PSD Baseline'!J116+'Model Impacts'!J70</f>
        <v>17130356.692250036</v>
      </c>
      <c r="K116" s="24">
        <f>'PSD Baseline'!K116+'Model Impacts'!K70</f>
        <v>17813734.959940039</v>
      </c>
      <c r="L116" s="24">
        <f>'PSD Baseline'!L116+'Model Impacts'!L70</f>
        <v>18524448.358337637</v>
      </c>
      <c r="M116" s="24">
        <f>'PSD Baseline'!M116+'Model Impacts'!M70</f>
        <v>19263590.292671144</v>
      </c>
      <c r="N116" s="11"/>
      <c r="O116" s="25">
        <f t="shared" si="39"/>
        <v>4.4715058083730552E-2</v>
      </c>
    </row>
    <row r="117" spans="1:15" ht="18">
      <c r="A117" s="20">
        <v>220</v>
      </c>
      <c r="B117" s="37" t="s">
        <v>71</v>
      </c>
      <c r="C117" s="24">
        <f>'PSD Baseline'!C117+'Model Impacts'!C71</f>
        <v>8189814</v>
      </c>
      <c r="D117" s="24">
        <f>'PSD Baseline'!D117+'Model Impacts'!D71</f>
        <v>8440748.1703350004</v>
      </c>
      <c r="E117" s="24">
        <f>'PSD Baseline'!E117+'Model Impacts'!E71</f>
        <v>8923707.6457427442</v>
      </c>
      <c r="F117" s="24">
        <f>'PSD Baseline'!F117+'Model Impacts'!F71</f>
        <v>9167555.7682373337</v>
      </c>
      <c r="G117" s="24">
        <f>'PSD Baseline'!G117+'Model Impacts'!G71</f>
        <v>9417287.611946566</v>
      </c>
      <c r="H117" s="24">
        <f>'PSD Baseline'!H117+'Model Impacts'!H71</f>
        <v>9673985.9499686267</v>
      </c>
      <c r="I117" s="24">
        <f>'PSD Baseline'!I117+'Model Impacts'!I71</f>
        <v>9938851.5180428512</v>
      </c>
      <c r="J117" s="24">
        <f>'PSD Baseline'!J117+'Model Impacts'!J71</f>
        <v>10166438.998833269</v>
      </c>
      <c r="K117" s="24">
        <f>'PSD Baseline'!K117+'Model Impacts'!K71</f>
        <v>10445065.836804463</v>
      </c>
      <c r="L117" s="24">
        <f>'PSD Baseline'!L117+'Model Impacts'!L71</f>
        <v>10729366.359374447</v>
      </c>
      <c r="M117" s="24">
        <f>'PSD Baseline'!M117+'Model Impacts'!M71</f>
        <v>11021615.387734152</v>
      </c>
      <c r="N117" s="11"/>
      <c r="O117" s="25">
        <f t="shared" si="39"/>
        <v>3.0142064356881937E-2</v>
      </c>
    </row>
    <row r="118" spans="1:15" ht="18">
      <c r="A118" s="20">
        <v>276</v>
      </c>
      <c r="B118" s="37" t="s">
        <v>141</v>
      </c>
      <c r="C118" s="24">
        <f>'PSD Baseline'!C118+'Model Impacts'!C72</f>
        <v>3102086</v>
      </c>
      <c r="D118" s="24">
        <f>'PSD Baseline'!D118+'Model Impacts'!D72</f>
        <v>3226169.4399999995</v>
      </c>
      <c r="E118" s="24">
        <f>'PSD Baseline'!E118+'Model Impacts'!E72</f>
        <v>3355216.2176000006</v>
      </c>
      <c r="F118" s="24">
        <f>'PSD Baseline'!F118+'Model Impacts'!F72</f>
        <v>3489424.8663040008</v>
      </c>
      <c r="G118" s="24">
        <f>'PSD Baseline'!G118+'Model Impacts'!G72</f>
        <v>3629001.8609561608</v>
      </c>
      <c r="H118" s="24">
        <f>'PSD Baseline'!H118+'Model Impacts'!H72</f>
        <v>3774161.9353944072</v>
      </c>
      <c r="I118" s="24">
        <f>'PSD Baseline'!I118+'Model Impacts'!I72</f>
        <v>3925128.4128101841</v>
      </c>
      <c r="J118" s="24">
        <f>'PSD Baseline'!J118+'Model Impacts'!J72</f>
        <v>4082133.5493225912</v>
      </c>
      <c r="K118" s="24">
        <f>'PSD Baseline'!K118+'Model Impacts'!K72</f>
        <v>4245418.8912954973</v>
      </c>
      <c r="L118" s="24">
        <f>'PSD Baseline'!L118+'Model Impacts'!L72</f>
        <v>4415235.646947315</v>
      </c>
      <c r="M118" s="24">
        <f>'PSD Baseline'!M118+'Model Impacts'!M72</f>
        <v>4591845.0728252074</v>
      </c>
      <c r="N118" s="11"/>
      <c r="O118" s="25">
        <f t="shared" si="39"/>
        <v>4.0000000000000036E-2</v>
      </c>
    </row>
    <row r="119" spans="1:15" ht="18">
      <c r="A119" s="20" t="s">
        <v>103</v>
      </c>
      <c r="B119" s="37" t="s">
        <v>73</v>
      </c>
      <c r="C119" s="24">
        <f>'PSD Baseline'!C119+'Model Impacts'!C73</f>
        <v>952738</v>
      </c>
      <c r="D119" s="24">
        <f>'PSD Baseline'!D119+'Model Impacts'!D73</f>
        <v>986083.82999999973</v>
      </c>
      <c r="E119" s="24">
        <f>'PSD Baseline'!E119+'Model Impacts'!E73</f>
        <v>1042109.0133286818</v>
      </c>
      <c r="F119" s="24">
        <f>'PSD Baseline'!F119+'Model Impacts'!F73</f>
        <v>1078582.8287951858</v>
      </c>
      <c r="G119" s="24">
        <f>'PSD Baseline'!G119+'Model Impacts'!G73</f>
        <v>1110940.3136590417</v>
      </c>
      <c r="H119" s="24">
        <f>'PSD Baseline'!H119+'Model Impacts'!H73</f>
        <v>1144268.5230688129</v>
      </c>
      <c r="I119" s="24">
        <f>'PSD Baseline'!I119+'Model Impacts'!I73</f>
        <v>1170586.6990993952</v>
      </c>
      <c r="J119" s="24">
        <f>'PSD Baseline'!J119+'Model Impacts'!J73</f>
        <v>1193790.4375757417</v>
      </c>
      <c r="K119" s="24">
        <f>'PSD Baseline'!K119+'Model Impacts'!K73</f>
        <v>1221247.6176399835</v>
      </c>
      <c r="L119" s="24">
        <f>'PSD Baseline'!L119+'Model Impacts'!L73</f>
        <v>1249336.312845703</v>
      </c>
      <c r="M119" s="24">
        <f>'PSD Baseline'!M119+'Model Impacts'!M73</f>
        <v>1278071.0480411549</v>
      </c>
      <c r="N119" s="11"/>
      <c r="O119" s="25">
        <f t="shared" si="39"/>
        <v>2.9812480807208663E-2</v>
      </c>
    </row>
    <row r="120" spans="1:15" ht="18">
      <c r="A120" s="20">
        <v>260</v>
      </c>
      <c r="B120" s="37" t="s">
        <v>72</v>
      </c>
      <c r="C120" s="24">
        <f>'PSD Baseline'!C120+'Model Impacts'!C74</f>
        <v>766500</v>
      </c>
      <c r="D120" s="24">
        <f>'PSD Baseline'!D120+'Model Impacts'!D74</f>
        <v>787237.05802368012</v>
      </c>
      <c r="E120" s="24">
        <f>'PSD Baseline'!E120+'Model Impacts'!E74</f>
        <v>808551.0689485441</v>
      </c>
      <c r="F120" s="24">
        <f>'PSD Baseline'!F120+'Model Impacts'!F74</f>
        <v>838605.53572873364</v>
      </c>
      <c r="G120" s="24">
        <f>'PSD Baseline'!G120+'Model Impacts'!G74</f>
        <v>869782.52829272451</v>
      </c>
      <c r="H120" s="24">
        <f>'PSD Baseline'!H120+'Model Impacts'!H74</f>
        <v>902121.39798647049</v>
      </c>
      <c r="I120" s="24">
        <f>'PSD Baseline'!I120+'Model Impacts'!I74</f>
        <v>926813.74584756722</v>
      </c>
      <c r="J120" s="24">
        <f>'PSD Baseline'!J120+'Model Impacts'!J74</f>
        <v>948006.0093170061</v>
      </c>
      <c r="K120" s="24">
        <f>'PSD Baseline'!K120+'Model Impacts'!K74</f>
        <v>973980.47952811955</v>
      </c>
      <c r="L120" s="24">
        <f>'PSD Baseline'!L120+'Model Impacts'!L74</f>
        <v>1000493.8628222416</v>
      </c>
      <c r="M120" s="24">
        <f>'PSD Baseline'!M120+'Model Impacts'!M74</f>
        <v>1027748.5700564197</v>
      </c>
      <c r="N120" s="11"/>
      <c r="O120" s="25">
        <f t="shared" si="39"/>
        <v>2.9763447880417626E-2</v>
      </c>
    </row>
    <row r="121" spans="1:15" ht="18">
      <c r="A121" s="20">
        <v>212</v>
      </c>
      <c r="B121" s="37" t="s">
        <v>142</v>
      </c>
      <c r="C121" s="24">
        <f>'PSD Baseline'!C121+'Model Impacts'!C75</f>
        <v>587520</v>
      </c>
      <c r="D121" s="24">
        <f>'PSD Baseline'!D121+'Model Impacts'!D75</f>
        <v>608083.19999999984</v>
      </c>
      <c r="E121" s="24">
        <f>'PSD Baseline'!E121+'Model Impacts'!E75</f>
        <v>629366.11199999985</v>
      </c>
      <c r="F121" s="24">
        <f>'PSD Baseline'!F121+'Model Impacts'!F75</f>
        <v>651393.92592000007</v>
      </c>
      <c r="G121" s="24">
        <f>'PSD Baseline'!G121+'Model Impacts'!G75</f>
        <v>670935.74369759974</v>
      </c>
      <c r="H121" s="24">
        <f>'PSD Baseline'!H121+'Model Impacts'!H75</f>
        <v>691063.81600852788</v>
      </c>
      <c r="I121" s="24">
        <f>'PSD Baseline'!I121+'Model Impacts'!I75</f>
        <v>706958.28377672401</v>
      </c>
      <c r="J121" s="24">
        <f>'PSD Baseline'!J121+'Model Impacts'!J75</f>
        <v>723218.3243035886</v>
      </c>
      <c r="K121" s="24">
        <f>'PSD Baseline'!K121+'Model Impacts'!K75</f>
        <v>739852.34576257109</v>
      </c>
      <c r="L121" s="24">
        <f>'PSD Baseline'!L121+'Model Impacts'!L75</f>
        <v>756868.94971511001</v>
      </c>
      <c r="M121" s="24">
        <f>'PSD Baseline'!M121+'Model Impacts'!M75</f>
        <v>774276.93555855774</v>
      </c>
      <c r="N121" s="11"/>
      <c r="O121" s="25">
        <f t="shared" si="39"/>
        <v>2.7986394422943484E-2</v>
      </c>
    </row>
    <row r="122" spans="1:15" ht="18">
      <c r="A122" s="20">
        <v>215</v>
      </c>
      <c r="B122" s="37" t="s">
        <v>143</v>
      </c>
      <c r="C122" s="24">
        <f>'PSD Baseline'!C122+'Model Impacts'!C76</f>
        <v>51108</v>
      </c>
      <c r="D122" s="24">
        <f>'PSD Baseline'!D122+'Model Impacts'!D76</f>
        <v>52896.78</v>
      </c>
      <c r="E122" s="24">
        <f>'PSD Baseline'!E122+'Model Impacts'!E76</f>
        <v>56703.358463182725</v>
      </c>
      <c r="F122" s="24">
        <f>'PSD Baseline'!F122+'Model Impacts'!F76</f>
        <v>58668.42409776229</v>
      </c>
      <c r="G122" s="24">
        <f>'PSD Baseline'!G122+'Model Impacts'!G76</f>
        <v>60418.456465983865</v>
      </c>
      <c r="H122" s="24">
        <f>'PSD Baseline'!H122+'Model Impacts'!H76</f>
        <v>62220.739296384279</v>
      </c>
      <c r="I122" s="24">
        <f>'PSD Baseline'!I122+'Model Impacts'!I76</f>
        <v>63656.027354268539</v>
      </c>
      <c r="J122" s="24">
        <f>'PSD Baseline'!J122+'Model Impacts'!J76</f>
        <v>64919.606449039893</v>
      </c>
      <c r="K122" s="24">
        <f>'PSD Baseline'!K122+'Model Impacts'!K76</f>
        <v>66416.771984317806</v>
      </c>
      <c r="L122" s="24">
        <f>'PSD Baseline'!L122+'Model Impacts'!L76</f>
        <v>67948.472691580871</v>
      </c>
      <c r="M122" s="24">
        <f>'PSD Baseline'!M122+'Model Impacts'!M76</f>
        <v>69515.505388901569</v>
      </c>
      <c r="N122" s="11"/>
      <c r="O122" s="25">
        <f t="shared" si="39"/>
        <v>3.1238883124294237E-2</v>
      </c>
    </row>
    <row r="123" spans="1:15" ht="18">
      <c r="A123" s="20" t="s">
        <v>113</v>
      </c>
      <c r="B123" s="37" t="s">
        <v>114</v>
      </c>
      <c r="C123" s="24">
        <f>'PSD Baseline'!C123+'Model Impacts'!C77</f>
        <v>30000</v>
      </c>
      <c r="D123" s="24">
        <f>'PSD Baseline'!D123+'Model Impacts'!D77</f>
        <v>30811.626537130334</v>
      </c>
      <c r="E123" s="24">
        <f>'PSD Baseline'!E123+'Model Impacts'!E77</f>
        <v>32570.125843942711</v>
      </c>
      <c r="F123" s="24">
        <f>'PSD Baseline'!F123+'Model Impacts'!F77</f>
        <v>33459.872047613593</v>
      </c>
      <c r="G123" s="24">
        <f>'PSD Baseline'!G123+'Model Impacts'!G77</f>
        <v>34371.263006587047</v>
      </c>
      <c r="H123" s="24">
        <f>'PSD Baseline'!H123+'Model Impacts'!H77</f>
        <v>35308.078199079071</v>
      </c>
      <c r="I123" s="24">
        <f>'PSD Baseline'!I123+'Model Impacts'!I77</f>
        <v>36274.510600687558</v>
      </c>
      <c r="J123" s="24">
        <f>'PSD Baseline'!J123+'Model Impacts'!J77</f>
        <v>37103.95339792587</v>
      </c>
      <c r="K123" s="24">
        <f>'PSD Baseline'!K123+'Model Impacts'!K77</f>
        <v>38120.566713429325</v>
      </c>
      <c r="L123" s="24">
        <f>'PSD Baseline'!L123+'Model Impacts'!L77</f>
        <v>39158.272517504556</v>
      </c>
      <c r="M123" s="24">
        <f>'PSD Baseline'!M123+'Model Impacts'!M77</f>
        <v>40224.992957198418</v>
      </c>
      <c r="N123" s="11"/>
      <c r="O123" s="25">
        <f t="shared" si="39"/>
        <v>2.9763447880417626E-2</v>
      </c>
    </row>
    <row r="124" spans="1:15" ht="18">
      <c r="A124" s="20" t="s">
        <v>115</v>
      </c>
      <c r="B124" s="37" t="s">
        <v>116</v>
      </c>
      <c r="C124" s="24">
        <f>'PSD Baseline'!C124+'Model Impacts'!C78</f>
        <v>0</v>
      </c>
      <c r="D124" s="24">
        <f>'PSD Baseline'!D124+'Model Impacts'!D78</f>
        <v>0</v>
      </c>
      <c r="E124" s="24">
        <f>'PSD Baseline'!E124+'Model Impacts'!E78</f>
        <v>0</v>
      </c>
      <c r="F124" s="24">
        <f>'PSD Baseline'!F124+'Model Impacts'!F78</f>
        <v>0</v>
      </c>
      <c r="G124" s="24">
        <f>'PSD Baseline'!G124+'Model Impacts'!G78</f>
        <v>0</v>
      </c>
      <c r="H124" s="24">
        <f>'PSD Baseline'!H124+'Model Impacts'!H78</f>
        <v>0</v>
      </c>
      <c r="I124" s="24">
        <f>'PSD Baseline'!I124+'Model Impacts'!I78</f>
        <v>0</v>
      </c>
      <c r="J124" s="24">
        <f>'PSD Baseline'!J124+'Model Impacts'!J78</f>
        <v>0</v>
      </c>
      <c r="K124" s="24">
        <f>'PSD Baseline'!K124+'Model Impacts'!K78</f>
        <v>0</v>
      </c>
      <c r="L124" s="24">
        <f>'PSD Baseline'!L124+'Model Impacts'!L78</f>
        <v>0</v>
      </c>
      <c r="M124" s="24">
        <f>'PSD Baseline'!M124+'Model Impacts'!M78</f>
        <v>0</v>
      </c>
      <c r="N124" s="11"/>
      <c r="O124" s="25" t="str">
        <f t="shared" si="39"/>
        <v>―</v>
      </c>
    </row>
    <row r="125" spans="1:15" ht="18">
      <c r="A125" s="20"/>
      <c r="B125" s="39" t="s">
        <v>74</v>
      </c>
      <c r="C125" s="40">
        <f t="shared" ref="C125:M125" si="40">SUM(C115:C124)</f>
        <v>63866060</v>
      </c>
      <c r="D125" s="40">
        <f t="shared" si="40"/>
        <v>66446916.895386823</v>
      </c>
      <c r="E125" s="40">
        <f t="shared" si="40"/>
        <v>71021873.644264624</v>
      </c>
      <c r="F125" s="40">
        <f t="shared" si="40"/>
        <v>73753262.489040464</v>
      </c>
      <c r="G125" s="40">
        <f t="shared" si="40"/>
        <v>76373435.923035994</v>
      </c>
      <c r="H125" s="40">
        <f t="shared" si="40"/>
        <v>78872509.441355214</v>
      </c>
      <c r="I125" s="40">
        <f t="shared" si="40"/>
        <v>81516954.399219826</v>
      </c>
      <c r="J125" s="40">
        <f t="shared" si="40"/>
        <v>83915663.604976103</v>
      </c>
      <c r="K125" s="40">
        <f t="shared" si="40"/>
        <v>86745140.591258898</v>
      </c>
      <c r="L125" s="40">
        <f t="shared" si="40"/>
        <v>89658295.679488987</v>
      </c>
      <c r="M125" s="40">
        <f t="shared" si="40"/>
        <v>92670707.830739141</v>
      </c>
      <c r="N125" s="11"/>
      <c r="O125" s="41">
        <f t="shared" si="39"/>
        <v>3.7928018073241976E-2</v>
      </c>
    </row>
    <row r="126" spans="1:15" ht="18">
      <c r="A126" s="20"/>
      <c r="B126" s="3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1"/>
      <c r="O126" s="11"/>
    </row>
    <row r="127" spans="1:15" ht="18">
      <c r="A127" s="20"/>
      <c r="B127" s="39" t="s">
        <v>75</v>
      </c>
      <c r="C127" s="40">
        <f t="shared" ref="C127:M127" si="41">SUM(C112,C125)</f>
        <v>171296199</v>
      </c>
      <c r="D127" s="40">
        <f t="shared" si="41"/>
        <v>176783494.28538683</v>
      </c>
      <c r="E127" s="40">
        <f t="shared" si="41"/>
        <v>187671646.79122865</v>
      </c>
      <c r="F127" s="40">
        <f t="shared" si="41"/>
        <v>193590592.79279646</v>
      </c>
      <c r="G127" s="40">
        <f t="shared" si="41"/>
        <v>199475234.77201068</v>
      </c>
      <c r="H127" s="40">
        <f t="shared" si="41"/>
        <v>205329842.12068367</v>
      </c>
      <c r="I127" s="40">
        <f t="shared" si="41"/>
        <v>211436582.0860545</v>
      </c>
      <c r="J127" s="40">
        <f t="shared" si="41"/>
        <v>216810291.04070514</v>
      </c>
      <c r="K127" s="40">
        <f t="shared" si="41"/>
        <v>223281948.91550016</v>
      </c>
      <c r="L127" s="40">
        <f t="shared" si="41"/>
        <v>229911450.7039915</v>
      </c>
      <c r="M127" s="40">
        <f t="shared" si="41"/>
        <v>236744111.59196982</v>
      </c>
      <c r="N127" s="11"/>
      <c r="O127" s="41">
        <f t="shared" ref="O127" si="42">IFERROR(((M127/C127)^(1/COUNTA($D$14:$M$14)))-1,"―")</f>
        <v>3.288779570484901E-2</v>
      </c>
    </row>
    <row r="128" spans="1:15" ht="18">
      <c r="A128" s="20"/>
      <c r="B128" s="11"/>
      <c r="C128" s="11"/>
      <c r="D128" s="11"/>
      <c r="E128" s="11"/>
      <c r="F128" s="11"/>
      <c r="G128" s="11"/>
      <c r="H128" s="42"/>
      <c r="I128" s="42"/>
      <c r="J128" s="42"/>
      <c r="K128" s="42"/>
      <c r="L128" s="42"/>
      <c r="M128" s="42"/>
      <c r="N128" s="11"/>
      <c r="O128" s="11"/>
    </row>
    <row r="129" spans="1:15" ht="18">
      <c r="A129" s="20"/>
      <c r="B129" s="47" t="s">
        <v>42</v>
      </c>
      <c r="C129" s="11"/>
      <c r="D129" s="11"/>
      <c r="E129" s="11"/>
      <c r="F129" s="11"/>
      <c r="G129" s="42"/>
      <c r="H129" s="11"/>
      <c r="I129" s="11"/>
      <c r="J129" s="11"/>
      <c r="K129" s="11"/>
      <c r="L129" s="11"/>
      <c r="M129" s="11"/>
      <c r="N129" s="11"/>
      <c r="O129" s="11"/>
    </row>
    <row r="130" spans="1:15" ht="18">
      <c r="A130" s="20">
        <v>560</v>
      </c>
      <c r="B130" s="37" t="s">
        <v>144</v>
      </c>
      <c r="C130" s="24">
        <f>'PSD Baseline'!C130+'Model Impacts'!C84</f>
        <v>4358503</v>
      </c>
      <c r="D130" s="24">
        <f>'PSD Baseline'!D130+'Model Impacts'!D84</f>
        <v>4511050.6049999995</v>
      </c>
      <c r="E130" s="24">
        <f>'PSD Baseline'!E130+'Model Impacts'!E84</f>
        <v>4668937.3761749985</v>
      </c>
      <c r="F130" s="24">
        <f>'PSD Baseline'!F130+'Model Impacts'!F84</f>
        <v>4832350.1843411252</v>
      </c>
      <c r="G130" s="24">
        <f>'PSD Baseline'!G130+'Model Impacts'!G84</f>
        <v>4977320.6898713578</v>
      </c>
      <c r="H130" s="24">
        <f>'PSD Baseline'!H130+'Model Impacts'!H84</f>
        <v>5126640.3105674991</v>
      </c>
      <c r="I130" s="24">
        <f>'PSD Baseline'!I130+'Model Impacts'!I84</f>
        <v>5244553.0377105512</v>
      </c>
      <c r="J130" s="24">
        <f>'PSD Baseline'!J130+'Model Impacts'!J84</f>
        <v>5365177.7575778933</v>
      </c>
      <c r="K130" s="24">
        <f>'PSD Baseline'!K130+'Model Impacts'!K84</f>
        <v>5488576.8460021839</v>
      </c>
      <c r="L130" s="24">
        <f>'PSD Baseline'!L130+'Model Impacts'!L84</f>
        <v>5614814.1134602334</v>
      </c>
      <c r="M130" s="24">
        <f>'PSD Baseline'!M130+'Model Impacts'!M84</f>
        <v>5743954.838069818</v>
      </c>
      <c r="N130" s="11"/>
      <c r="O130" s="25">
        <f t="shared" ref="O130:O134" si="43">IFERROR(((M130/C130)^(1/COUNTA($D$14:$M$14)))-1,"―")</f>
        <v>2.7986394422943484E-2</v>
      </c>
    </row>
    <row r="131" spans="1:15" ht="18">
      <c r="A131" s="20">
        <v>561</v>
      </c>
      <c r="B131" s="37" t="s">
        <v>76</v>
      </c>
      <c r="C131" s="24">
        <f>'PSD Baseline'!C131+'Model Impacts'!C85</f>
        <v>639908</v>
      </c>
      <c r="D131" s="24">
        <f>'PSD Baseline'!D131+'Model Impacts'!D85</f>
        <v>662304.78</v>
      </c>
      <c r="E131" s="24">
        <f>'PSD Baseline'!E131+'Model Impacts'!E85</f>
        <v>685485.44729999988</v>
      </c>
      <c r="F131" s="24">
        <f>'PSD Baseline'!F131+'Model Impacts'!F85</f>
        <v>709477.43795549986</v>
      </c>
      <c r="G131" s="24">
        <f>'PSD Baseline'!G131+'Model Impacts'!G85</f>
        <v>730761.7610941648</v>
      </c>
      <c r="H131" s="24">
        <f>'PSD Baseline'!H131+'Model Impacts'!H85</f>
        <v>752684.61392698984</v>
      </c>
      <c r="I131" s="24">
        <f>'PSD Baseline'!I131+'Model Impacts'!I85</f>
        <v>769996.36004731047</v>
      </c>
      <c r="J131" s="24">
        <f>'PSD Baseline'!J131+'Model Impacts'!J85</f>
        <v>787706.27632839861</v>
      </c>
      <c r="K131" s="24">
        <f>'PSD Baseline'!K131+'Model Impacts'!K85</f>
        <v>805823.52068395168</v>
      </c>
      <c r="L131" s="24">
        <f>'PSD Baseline'!L131+'Model Impacts'!L85</f>
        <v>824357.46165968257</v>
      </c>
      <c r="M131" s="24">
        <f>'PSD Baseline'!M131+'Model Impacts'!M85</f>
        <v>843317.68327785516</v>
      </c>
      <c r="N131" s="11"/>
      <c r="O131" s="25">
        <f t="shared" si="43"/>
        <v>2.7986394422943484E-2</v>
      </c>
    </row>
    <row r="132" spans="1:15" ht="18">
      <c r="A132" s="20">
        <v>562</v>
      </c>
      <c r="B132" s="37" t="s">
        <v>32</v>
      </c>
      <c r="C132" s="24">
        <f>'PSD Baseline'!C132+'Model Impacts'!C86</f>
        <v>6875078</v>
      </c>
      <c r="D132" s="24">
        <f>'PSD Baseline'!D132+'Model Impacts'!D86</f>
        <v>7107669.8774468843</v>
      </c>
      <c r="E132" s="24">
        <f>'PSD Baseline'!E132+'Model Impacts'!E86</f>
        <v>7122181.3095031073</v>
      </c>
      <c r="F132" s="24">
        <f>'PSD Baseline'!F132+'Model Impacts'!F86</f>
        <v>7294903.7922215657</v>
      </c>
      <c r="G132" s="24">
        <f>'PSD Baseline'!G132+'Model Impacts'!G86</f>
        <v>7288999.125565365</v>
      </c>
      <c r="H132" s="24">
        <f>'PSD Baseline'!H132+'Model Impacts'!H86</f>
        <v>7252458.497273054</v>
      </c>
      <c r="I132" s="24">
        <f>'PSD Baseline'!I132+'Model Impacts'!I86</f>
        <v>7462407.1263721716</v>
      </c>
      <c r="J132" s="24">
        <f>'PSD Baseline'!J132+'Model Impacts'!J86</f>
        <v>7680793.8083695285</v>
      </c>
      <c r="K132" s="24">
        <f>'PSD Baseline'!K132+'Model Impacts'!K86</f>
        <v>7876342.46257204</v>
      </c>
      <c r="L132" s="24">
        <f>'PSD Baseline'!L132+'Model Impacts'!L86</f>
        <v>8106224.8396383394</v>
      </c>
      <c r="M132" s="24">
        <f>'PSD Baseline'!M132+'Model Impacts'!M86</f>
        <v>8343013.5044484539</v>
      </c>
      <c r="N132" s="11"/>
      <c r="O132" s="25">
        <f t="shared" si="43"/>
        <v>1.9540615987307497E-2</v>
      </c>
    </row>
    <row r="133" spans="1:15" ht="18">
      <c r="A133" s="20">
        <v>564</v>
      </c>
      <c r="B133" s="37" t="s">
        <v>117</v>
      </c>
      <c r="C133" s="24">
        <f>'PSD Baseline'!C133+'Model Impacts'!C87</f>
        <v>5413249</v>
      </c>
      <c r="D133" s="24">
        <f>'PSD Baseline'!D133+'Model Impacts'!D87</f>
        <v>5921106.3200000003</v>
      </c>
      <c r="E133" s="24">
        <f>'PSD Baseline'!E133+'Model Impacts'!E87</f>
        <v>6182845.574</v>
      </c>
      <c r="F133" s="24">
        <f>'PSD Baseline'!F133+'Model Impacts'!F87</f>
        <v>6380994.9006899996</v>
      </c>
      <c r="G133" s="24">
        <f>'PSD Baseline'!G133+'Model Impacts'!G87</f>
        <v>6556320.3041106993</v>
      </c>
      <c r="H133" s="24">
        <f>'PSD Baseline'!H133+'Model Impacts'!H87</f>
        <v>6736382.9350340199</v>
      </c>
      <c r="I133" s="24">
        <f>'PSD Baseline'!I133+'Model Impacts'!I87</f>
        <v>6879541.6734398026</v>
      </c>
      <c r="J133" s="24">
        <f>'PSD Baseline'!J133+'Model Impacts'!J87</f>
        <v>7025378.8038689177</v>
      </c>
      <c r="K133" s="24">
        <f>'PSD Baseline'!K133+'Model Impacts'!K87</f>
        <v>7173969.7560179019</v>
      </c>
      <c r="L133" s="24">
        <f>'PSD Baseline'!L133+'Model Impacts'!L87</f>
        <v>7328571.5144663127</v>
      </c>
      <c r="M133" s="24">
        <f>'PSD Baseline'!M133+'Model Impacts'!M87</f>
        <v>7484342.9985790374</v>
      </c>
      <c r="N133" s="11"/>
      <c r="O133" s="25">
        <f t="shared" si="43"/>
        <v>3.2926852737861223E-2</v>
      </c>
    </row>
    <row r="134" spans="1:15" ht="18">
      <c r="A134" s="20"/>
      <c r="B134" s="39" t="s">
        <v>77</v>
      </c>
      <c r="C134" s="40">
        <f t="shared" ref="C134:M134" si="44">SUM(C130:C133)</f>
        <v>17286738</v>
      </c>
      <c r="D134" s="40">
        <f t="shared" si="44"/>
        <v>18202131.582446884</v>
      </c>
      <c r="E134" s="40">
        <f t="shared" si="44"/>
        <v>18659449.706978105</v>
      </c>
      <c r="F134" s="40">
        <f t="shared" si="44"/>
        <v>19217726.315208189</v>
      </c>
      <c r="G134" s="40">
        <f t="shared" si="44"/>
        <v>19553401.880641587</v>
      </c>
      <c r="H134" s="40">
        <f t="shared" si="44"/>
        <v>19868166.356801562</v>
      </c>
      <c r="I134" s="40">
        <f t="shared" si="44"/>
        <v>20356498.197569836</v>
      </c>
      <c r="J134" s="40">
        <f t="shared" si="44"/>
        <v>20859056.64614474</v>
      </c>
      <c r="K134" s="40">
        <f t="shared" si="44"/>
        <v>21344712.585276078</v>
      </c>
      <c r="L134" s="40">
        <f t="shared" si="44"/>
        <v>21873967.929224569</v>
      </c>
      <c r="M134" s="40">
        <f t="shared" si="44"/>
        <v>22414629.024375163</v>
      </c>
      <c r="N134" s="11"/>
      <c r="O134" s="41">
        <f t="shared" si="43"/>
        <v>2.6317774902026692E-2</v>
      </c>
    </row>
    <row r="135" spans="1:15" ht="18">
      <c r="A135" s="2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8">
      <c r="A136" s="20"/>
      <c r="B136" s="18" t="s">
        <v>78</v>
      </c>
      <c r="C136" s="11"/>
      <c r="D136" s="11"/>
      <c r="E136" s="11"/>
      <c r="F136" s="11"/>
      <c r="G136" s="42"/>
      <c r="H136" s="11"/>
      <c r="I136" s="11"/>
      <c r="J136" s="11"/>
      <c r="K136" s="11"/>
      <c r="L136" s="11"/>
      <c r="M136" s="11"/>
      <c r="N136" s="11"/>
      <c r="O136" s="11"/>
    </row>
    <row r="137" spans="1:15" ht="18">
      <c r="A137" s="20">
        <v>322</v>
      </c>
      <c r="B137" s="37" t="s">
        <v>79</v>
      </c>
      <c r="C137" s="24">
        <f>'PSD Baseline'!C137+'Model Impacts'!C91</f>
        <v>4066440</v>
      </c>
      <c r="D137" s="24">
        <f>'PSD Baseline'!D137+'Model Impacts'!D91</f>
        <v>3523085.1450000005</v>
      </c>
      <c r="E137" s="24">
        <f>'PSD Baseline'!E137+'Model Impacts'!E91</f>
        <v>3646393.1250749994</v>
      </c>
      <c r="F137" s="24">
        <f>'PSD Baseline'!F137+'Model Impacts'!F91</f>
        <v>3774016.8844526247</v>
      </c>
      <c r="G137" s="24">
        <f>'PSD Baseline'!G137+'Model Impacts'!G91</f>
        <v>3887237.3909862032</v>
      </c>
      <c r="H137" s="24">
        <f>'PSD Baseline'!H137+'Model Impacts'!H91</f>
        <v>4003854.51271579</v>
      </c>
      <c r="I137" s="24">
        <f>'PSD Baseline'!I137+'Model Impacts'!I91</f>
        <v>4095943.1665082527</v>
      </c>
      <c r="J137" s="24">
        <f>'PSD Baseline'!J137+'Model Impacts'!J91</f>
        <v>4190149.8593379417</v>
      </c>
      <c r="K137" s="24">
        <f>'PSD Baseline'!K137+'Model Impacts'!K91</f>
        <v>4286523.3061027145</v>
      </c>
      <c r="L137" s="24">
        <f>'PSD Baseline'!L137+'Model Impacts'!L91</f>
        <v>4385113.3421430765</v>
      </c>
      <c r="M137" s="24">
        <f>'PSD Baseline'!M137+'Model Impacts'!M91</f>
        <v>4485970.9490123661</v>
      </c>
      <c r="N137" s="11"/>
      <c r="O137" s="25">
        <f t="shared" ref="O137:O154" si="45">IFERROR(((M137/C137)^(1/COUNTA($D$14:$M$14)))-1,"―")</f>
        <v>9.8670652579417872E-3</v>
      </c>
    </row>
    <row r="138" spans="1:15" ht="18">
      <c r="A138" s="20" t="s">
        <v>104</v>
      </c>
      <c r="B138" s="37" t="s">
        <v>80</v>
      </c>
      <c r="C138" s="24">
        <f>'PSD Baseline'!C138+'Model Impacts'!C92</f>
        <v>5218671</v>
      </c>
      <c r="D138" s="24">
        <f>'PSD Baseline'!D138+'Model Impacts'!D92</f>
        <v>5401324.4850000003</v>
      </c>
      <c r="E138" s="24">
        <f>'PSD Baseline'!E138+'Model Impacts'!E92</f>
        <v>5690676.8141437396</v>
      </c>
      <c r="F138" s="24">
        <f>'PSD Baseline'!F138+'Model Impacts'!F92</f>
        <v>5893310.0604264867</v>
      </c>
      <c r="G138" s="24">
        <f>'PSD Baseline'!G138+'Model Impacts'!G92</f>
        <v>6073897.9042079449</v>
      </c>
      <c r="H138" s="24">
        <f>'PSD Baseline'!H138+'Model Impacts'!H92</f>
        <v>6259930.0420644926</v>
      </c>
      <c r="I138" s="24">
        <f>'PSD Baseline'!I138+'Model Impacts'!I92</f>
        <v>6407524.479845033</v>
      </c>
      <c r="J138" s="24">
        <f>'PSD Baseline'!J138+'Model Impacts'!J92</f>
        <v>6556954.31595047</v>
      </c>
      <c r="K138" s="24">
        <f>'PSD Baseline'!K138+'Model Impacts'!K92</f>
        <v>6708167.9552692575</v>
      </c>
      <c r="L138" s="24">
        <f>'PSD Baseline'!L138+'Model Impacts'!L92</f>
        <v>6862874.1446269117</v>
      </c>
      <c r="M138" s="24">
        <f>'PSD Baseline'!M138+'Model Impacts'!M92</f>
        <v>7021153.6789591033</v>
      </c>
      <c r="N138" s="11"/>
      <c r="O138" s="25">
        <f t="shared" si="45"/>
        <v>3.0112971658585064E-2</v>
      </c>
    </row>
    <row r="139" spans="1:15" ht="18">
      <c r="A139" s="20">
        <v>430</v>
      </c>
      <c r="B139" s="37" t="s">
        <v>81</v>
      </c>
      <c r="C139" s="24">
        <f>'PSD Baseline'!C139+'Model Impacts'!C93</f>
        <v>1591409</v>
      </c>
      <c r="D139" s="24">
        <f>'PSD Baseline'!D139+'Model Impacts'!D93</f>
        <v>1647108.3149999999</v>
      </c>
      <c r="E139" s="24">
        <f>'PSD Baseline'!E139+'Model Impacts'!E93</f>
        <v>1704757.1060249996</v>
      </c>
      <c r="F139" s="24">
        <f>'PSD Baseline'!F139+'Model Impacts'!F93</f>
        <v>1764423.6047358743</v>
      </c>
      <c r="G139" s="24">
        <f>'PSD Baseline'!G139+'Model Impacts'!G93</f>
        <v>1817356.3128779507</v>
      </c>
      <c r="H139" s="24">
        <f>'PSD Baseline'!H139+'Model Impacts'!H93</f>
        <v>1871877.0022642894</v>
      </c>
      <c r="I139" s="24">
        <f>'PSD Baseline'!I139+'Model Impacts'!I93</f>
        <v>1914930.1733163679</v>
      </c>
      <c r="J139" s="24">
        <f>'PSD Baseline'!J139+'Model Impacts'!J93</f>
        <v>1958973.5673026438</v>
      </c>
      <c r="K139" s="24">
        <f>'PSD Baseline'!K139+'Model Impacts'!K93</f>
        <v>2004029.9593506046</v>
      </c>
      <c r="L139" s="24">
        <f>'PSD Baseline'!L139+'Model Impacts'!L93</f>
        <v>2050122.6484156682</v>
      </c>
      <c r="M139" s="24">
        <f>'PSD Baseline'!M139+'Model Impacts'!M93</f>
        <v>2097275.4693292286</v>
      </c>
      <c r="N139" s="11"/>
      <c r="O139" s="25">
        <f t="shared" si="45"/>
        <v>2.7986394422943484E-2</v>
      </c>
    </row>
    <row r="140" spans="1:15" ht="18">
      <c r="A140" s="20">
        <v>440</v>
      </c>
      <c r="B140" s="37" t="s">
        <v>41</v>
      </c>
      <c r="C140" s="24">
        <f>'PSD Baseline'!C140+'Model Impacts'!C94</f>
        <v>1408592</v>
      </c>
      <c r="D140" s="24">
        <f>'PSD Baseline'!D140+'Model Impacts'!D94</f>
        <v>1457892.7199999997</v>
      </c>
      <c r="E140" s="24">
        <f>'PSD Baseline'!E140+'Model Impacts'!E94</f>
        <v>1508918.9651999995</v>
      </c>
      <c r="F140" s="24">
        <f>'PSD Baseline'!F140+'Model Impacts'!F94</f>
        <v>1561731.1289819994</v>
      </c>
      <c r="G140" s="24">
        <f>'PSD Baseline'!G140+'Model Impacts'!G94</f>
        <v>1608583.0628514595</v>
      </c>
      <c r="H140" s="24">
        <f>'PSD Baseline'!H140+'Model Impacts'!H94</f>
        <v>1656840.5547370028</v>
      </c>
      <c r="I140" s="24">
        <f>'PSD Baseline'!I140+'Model Impacts'!I94</f>
        <v>1694947.8874959543</v>
      </c>
      <c r="J140" s="24">
        <f>'PSD Baseline'!J140+'Model Impacts'!J94</f>
        <v>1733931.6889083611</v>
      </c>
      <c r="K140" s="24">
        <f>'PSD Baseline'!K140+'Model Impacts'!K94</f>
        <v>1773812.1177532533</v>
      </c>
      <c r="L140" s="24">
        <f>'PSD Baseline'!L140+'Model Impacts'!L94</f>
        <v>1814609.7964615775</v>
      </c>
      <c r="M140" s="24">
        <f>'PSD Baseline'!M140+'Model Impacts'!M94</f>
        <v>1856345.8217801938</v>
      </c>
      <c r="N140" s="11"/>
      <c r="O140" s="25">
        <f t="shared" si="45"/>
        <v>2.7986394422943484E-2</v>
      </c>
    </row>
    <row r="141" spans="1:15" ht="18">
      <c r="A141" s="20" t="s">
        <v>105</v>
      </c>
      <c r="B141" s="37" t="s">
        <v>82</v>
      </c>
      <c r="C141" s="24">
        <f>'PSD Baseline'!C141+'Model Impacts'!C95</f>
        <v>66120</v>
      </c>
      <c r="D141" s="24">
        <f>'PSD Baseline'!D141+'Model Impacts'!D95</f>
        <v>68434.2</v>
      </c>
      <c r="E141" s="24">
        <f>'PSD Baseline'!E141+'Model Impacts'!E95</f>
        <v>70829.396999999983</v>
      </c>
      <c r="F141" s="24">
        <f>'PSD Baseline'!F141+'Model Impacts'!F95</f>
        <v>73308.425894999978</v>
      </c>
      <c r="G141" s="24">
        <f>'PSD Baseline'!G141+'Model Impacts'!G95</f>
        <v>75507.678671849979</v>
      </c>
      <c r="H141" s="24">
        <f>'PSD Baseline'!H141+'Model Impacts'!H95</f>
        <v>77772.909032005482</v>
      </c>
      <c r="I141" s="24">
        <f>'PSD Baseline'!I141+'Model Impacts'!I95</f>
        <v>79561.685939741597</v>
      </c>
      <c r="J141" s="24">
        <f>'PSD Baseline'!J141+'Model Impacts'!J95</f>
        <v>81391.60471635565</v>
      </c>
      <c r="K141" s="24">
        <f>'PSD Baseline'!K141+'Model Impacts'!K95</f>
        <v>83263.611624831814</v>
      </c>
      <c r="L141" s="24">
        <f>'PSD Baseline'!L141+'Model Impacts'!L95</f>
        <v>85178.674692202927</v>
      </c>
      <c r="M141" s="24">
        <f>'PSD Baseline'!M141+'Model Impacts'!M95</f>
        <v>87137.784210123587</v>
      </c>
      <c r="N141" s="11"/>
      <c r="O141" s="25">
        <f t="shared" si="45"/>
        <v>2.7986394422943262E-2</v>
      </c>
    </row>
    <row r="142" spans="1:15" ht="18">
      <c r="A142" s="20">
        <v>510</v>
      </c>
      <c r="B142" s="37" t="s">
        <v>145</v>
      </c>
      <c r="C142" s="24">
        <f>'PSD Baseline'!C142+'Model Impacts'!C96</f>
        <v>119765</v>
      </c>
      <c r="D142" s="24">
        <f>'PSD Baseline'!D142+'Model Impacts'!D96</f>
        <v>123956.77499999999</v>
      </c>
      <c r="E142" s="24">
        <f>'PSD Baseline'!E142+'Model Impacts'!E96</f>
        <v>330756.78712499992</v>
      </c>
      <c r="F142" s="24">
        <f>'PSD Baseline'!F142+'Model Impacts'!F96</f>
        <v>342333.27467437496</v>
      </c>
      <c r="G142" s="24">
        <f>'PSD Baseline'!G142+'Model Impacts'!G96</f>
        <v>352603.27291460615</v>
      </c>
      <c r="H142" s="24">
        <f>'PSD Baseline'!H142+'Model Impacts'!H96</f>
        <v>363181.37110204436</v>
      </c>
      <c r="I142" s="24">
        <f>'PSD Baseline'!I142+'Model Impacts'!I96</f>
        <v>371534.54263739137</v>
      </c>
      <c r="J142" s="24">
        <f>'PSD Baseline'!J142+'Model Impacts'!J96</f>
        <v>403345.1324770822</v>
      </c>
      <c r="K142" s="24">
        <f>'PSD Baseline'!K142+'Model Impacts'!K96</f>
        <v>412622.07052405505</v>
      </c>
      <c r="L142" s="24">
        <f>'PSD Baseline'!L142+'Model Impacts'!L96</f>
        <v>422112.37814610824</v>
      </c>
      <c r="M142" s="24">
        <f>'PSD Baseline'!M142+'Model Impacts'!M96</f>
        <v>431820.96284346876</v>
      </c>
      <c r="N142" s="11"/>
      <c r="O142" s="25">
        <f t="shared" si="45"/>
        <v>0.13683485448857713</v>
      </c>
    </row>
    <row r="143" spans="1:15" ht="18">
      <c r="A143" s="20">
        <v>516</v>
      </c>
      <c r="B143" s="37" t="s">
        <v>83</v>
      </c>
      <c r="C143" s="24">
        <f>'PSD Baseline'!C143+'Model Impacts'!C97</f>
        <v>1967542</v>
      </c>
      <c r="D143" s="24">
        <f>'PSD Baseline'!D143+'Model Impacts'!D97</f>
        <v>2036405.9699999997</v>
      </c>
      <c r="E143" s="24">
        <f>'PSD Baseline'!E143+'Model Impacts'!E97</f>
        <v>2107680.1789499996</v>
      </c>
      <c r="F143" s="24">
        <f>'PSD Baseline'!F143+'Model Impacts'!F97</f>
        <v>2181448.9852132495</v>
      </c>
      <c r="G143" s="24">
        <f>'PSD Baseline'!G143+'Model Impacts'!G97</f>
        <v>2246892.4547696472</v>
      </c>
      <c r="H143" s="24">
        <f>'PSD Baseline'!H143+'Model Impacts'!H97</f>
        <v>2314299.2284127367</v>
      </c>
      <c r="I143" s="24">
        <f>'PSD Baseline'!I143+'Model Impacts'!I97</f>
        <v>2367528.1106662294</v>
      </c>
      <c r="J143" s="24">
        <f>'PSD Baseline'!J143+'Model Impacts'!J97</f>
        <v>2421981.2572115525</v>
      </c>
      <c r="K143" s="24">
        <f>'PSD Baseline'!K143+'Model Impacts'!K97</f>
        <v>2477686.8261274179</v>
      </c>
      <c r="L143" s="24">
        <f>'PSD Baseline'!L143+'Model Impacts'!L97</f>
        <v>2534673.623128348</v>
      </c>
      <c r="M143" s="24">
        <f>'PSD Baseline'!M143+'Model Impacts'!M97</f>
        <v>2592971.1164602996</v>
      </c>
      <c r="N143" s="11"/>
      <c r="O143" s="25">
        <f t="shared" si="45"/>
        <v>2.7986394422943484E-2</v>
      </c>
    </row>
    <row r="144" spans="1:15" ht="18">
      <c r="A144" s="20">
        <v>520</v>
      </c>
      <c r="B144" s="37" t="s">
        <v>84</v>
      </c>
      <c r="C144" s="24">
        <f>'PSD Baseline'!C144+'Model Impacts'!C98</f>
        <v>725370</v>
      </c>
      <c r="D144" s="24">
        <f>'PSD Baseline'!D144+'Model Impacts'!D98</f>
        <v>750757.95</v>
      </c>
      <c r="E144" s="24">
        <f>'PSD Baseline'!E144+'Model Impacts'!E98</f>
        <v>777034.47824999981</v>
      </c>
      <c r="F144" s="24">
        <f>'PSD Baseline'!F144+'Model Impacts'!F98</f>
        <v>804230.6849887498</v>
      </c>
      <c r="G144" s="24">
        <f>'PSD Baseline'!G144+'Model Impacts'!G98</f>
        <v>828357.60553841223</v>
      </c>
      <c r="H144" s="24">
        <f>'PSD Baseline'!H144+'Model Impacts'!H98</f>
        <v>853208.33370456472</v>
      </c>
      <c r="I144" s="24">
        <f>'PSD Baseline'!I144+'Model Impacts'!I98</f>
        <v>872832.12537976948</v>
      </c>
      <c r="J144" s="24">
        <f>'PSD Baseline'!J144+'Model Impacts'!J98</f>
        <v>892907.26426350418</v>
      </c>
      <c r="K144" s="24">
        <f>'PSD Baseline'!K144+'Model Impacts'!K98</f>
        <v>913444.13134156459</v>
      </c>
      <c r="L144" s="24">
        <f>'PSD Baseline'!L144+'Model Impacts'!L98</f>
        <v>934453.34636242059</v>
      </c>
      <c r="M144" s="24">
        <f>'PSD Baseline'!M144+'Model Impacts'!M98</f>
        <v>955945.77332875622</v>
      </c>
      <c r="N144" s="11"/>
      <c r="O144" s="25">
        <f t="shared" si="45"/>
        <v>2.7986394422943484E-2</v>
      </c>
    </row>
    <row r="145" spans="1:15" ht="18">
      <c r="A145" s="20">
        <v>530</v>
      </c>
      <c r="B145" s="37" t="s">
        <v>155</v>
      </c>
      <c r="C145" s="24">
        <f>'PSD Baseline'!C145+'Model Impacts'!C99</f>
        <v>96000</v>
      </c>
      <c r="D145" s="24">
        <f>'PSD Baseline'!D145+'Model Impacts'!D99</f>
        <v>99360</v>
      </c>
      <c r="E145" s="24">
        <f>'PSD Baseline'!E145+'Model Impacts'!E99</f>
        <v>102837.59999999998</v>
      </c>
      <c r="F145" s="24">
        <f>'PSD Baseline'!F145+'Model Impacts'!F99</f>
        <v>106436.91599999997</v>
      </c>
      <c r="G145" s="24">
        <f>'PSD Baseline'!G145+'Model Impacts'!G99</f>
        <v>109630.02347999997</v>
      </c>
      <c r="H145" s="24">
        <f>'PSD Baseline'!H145+'Model Impacts'!H99</f>
        <v>112918.92418439998</v>
      </c>
      <c r="I145" s="24">
        <f>'PSD Baseline'!I145+'Model Impacts'!I99</f>
        <v>115516.05944064117</v>
      </c>
      <c r="J145" s="24">
        <f>'PSD Baseline'!J145+'Model Impacts'!J99</f>
        <v>118172.9288077759</v>
      </c>
      <c r="K145" s="24">
        <f>'PSD Baseline'!K145+'Model Impacts'!K99</f>
        <v>120890.90617035473</v>
      </c>
      <c r="L145" s="24">
        <f>'PSD Baseline'!L145+'Model Impacts'!L99</f>
        <v>123671.39701227288</v>
      </c>
      <c r="M145" s="24">
        <f>'PSD Baseline'!M145+'Model Impacts'!M99</f>
        <v>126515.83914355515</v>
      </c>
      <c r="N145" s="11"/>
      <c r="O145" s="25">
        <f t="shared" si="45"/>
        <v>2.7986394422943484E-2</v>
      </c>
    </row>
    <row r="146" spans="1:15" ht="18">
      <c r="A146" s="20" t="s">
        <v>106</v>
      </c>
      <c r="B146" s="37" t="s">
        <v>85</v>
      </c>
      <c r="C146" s="24">
        <f>'PSD Baseline'!C146+'Model Impacts'!C100</f>
        <v>374998</v>
      </c>
      <c r="D146" s="24">
        <f>'PSD Baseline'!D146+'Model Impacts'!D100</f>
        <v>388122.93000000005</v>
      </c>
      <c r="E146" s="24">
        <f>'PSD Baseline'!E146+'Model Impacts'!E100</f>
        <v>401707.23254999996</v>
      </c>
      <c r="F146" s="24">
        <f>'PSD Baseline'!F146+'Model Impacts'!F100</f>
        <v>415766.98568924994</v>
      </c>
      <c r="G146" s="24">
        <f>'PSD Baseline'!G146+'Model Impacts'!G100</f>
        <v>428239.99525992741</v>
      </c>
      <c r="H146" s="24">
        <f>'PSD Baseline'!H146+'Model Impacts'!H100</f>
        <v>441087.19511772529</v>
      </c>
      <c r="I146" s="24">
        <f>'PSD Baseline'!I146+'Model Impacts'!I100</f>
        <v>451232.20060543303</v>
      </c>
      <c r="J146" s="24">
        <f>'PSD Baseline'!J146+'Model Impacts'!J100</f>
        <v>461610.54121935775</v>
      </c>
      <c r="K146" s="24">
        <f>'PSD Baseline'!K146+'Model Impacts'!K100</f>
        <v>472227.58366740297</v>
      </c>
      <c r="L146" s="24">
        <f>'PSD Baseline'!L146+'Model Impacts'!L100</f>
        <v>483088.81809175323</v>
      </c>
      <c r="M146" s="24">
        <f>'PSD Baseline'!M146+'Model Impacts'!M100</f>
        <v>494199.86090786359</v>
      </c>
      <c r="N146" s="11"/>
      <c r="O146" s="25">
        <f t="shared" si="45"/>
        <v>2.7986394422943484E-2</v>
      </c>
    </row>
    <row r="147" spans="1:15" ht="18">
      <c r="A147" s="20">
        <v>610</v>
      </c>
      <c r="B147" s="37" t="s">
        <v>86</v>
      </c>
      <c r="C147" s="24">
        <f>'PSD Baseline'!C147+'Model Impacts'!C101</f>
        <v>3835925</v>
      </c>
      <c r="D147" s="24">
        <f>'PSD Baseline'!D147+'Model Impacts'!D101</f>
        <v>2546072.420415367</v>
      </c>
      <c r="E147" s="24">
        <f>'PSD Baseline'!E147+'Model Impacts'!E101</f>
        <v>2697165.7325733854</v>
      </c>
      <c r="F147" s="24">
        <f>'PSD Baseline'!F147+'Model Impacts'!F101</f>
        <v>2794921.2293736031</v>
      </c>
      <c r="G147" s="24">
        <f>'PSD Baseline'!G147+'Model Impacts'!G101</f>
        <v>2882224.1921421839</v>
      </c>
      <c r="H147" s="24">
        <f>'PSD Baseline'!H147+'Model Impacts'!H101</f>
        <v>2972249.9035704462</v>
      </c>
      <c r="I147" s="24">
        <f>'PSD Baseline'!I147+'Model Impacts'!I101</f>
        <v>3042596.0520415404</v>
      </c>
      <c r="J147" s="24">
        <f>'PSD Baseline'!J147+'Model Impacts'!J101</f>
        <v>3113590.7821909068</v>
      </c>
      <c r="K147" s="24">
        <f>'PSD Baseline'!K147+'Model Impacts'!K101</f>
        <v>3185203.3701812988</v>
      </c>
      <c r="L147" s="24">
        <f>'PSD Baseline'!L147+'Model Impacts'!L101</f>
        <v>3258463.0476954677</v>
      </c>
      <c r="M147" s="24">
        <f>'PSD Baseline'!M147+'Model Impacts'!M101</f>
        <v>3333407.697792463</v>
      </c>
      <c r="N147" s="11"/>
      <c r="O147" s="25">
        <f t="shared" si="45"/>
        <v>-1.3943426430244821E-2</v>
      </c>
    </row>
    <row r="148" spans="1:15" ht="18">
      <c r="A148" s="20" t="s">
        <v>107</v>
      </c>
      <c r="B148" s="37" t="s">
        <v>118</v>
      </c>
      <c r="C148" s="24">
        <f>'PSD Baseline'!C148+'Model Impacts'!C102</f>
        <v>1550558</v>
      </c>
      <c r="D148" s="24">
        <f>'PSD Baseline'!D148+'Model Impacts'!D102</f>
        <v>1604827.53</v>
      </c>
      <c r="E148" s="24">
        <f>'PSD Baseline'!E148+'Model Impacts'!E102</f>
        <v>1660996.4935499995</v>
      </c>
      <c r="F148" s="24">
        <f>'PSD Baseline'!F148+'Model Impacts'!F102</f>
        <v>1719131.3708242492</v>
      </c>
      <c r="G148" s="24">
        <f>'PSD Baseline'!G148+'Model Impacts'!G102</f>
        <v>1770705.3119489769</v>
      </c>
      <c r="H148" s="24">
        <f>'PSD Baseline'!H148+'Model Impacts'!H102</f>
        <v>1823826.4713074465</v>
      </c>
      <c r="I148" s="24">
        <f>'PSD Baseline'!I148+'Model Impacts'!I102</f>
        <v>1865774.4801475173</v>
      </c>
      <c r="J148" s="24">
        <f>'PSD Baseline'!J148+'Model Impacts'!J102</f>
        <v>1908687.2931909102</v>
      </c>
      <c r="K148" s="24">
        <f>'PSD Baseline'!K148+'Model Impacts'!K102</f>
        <v>1952587.1009343013</v>
      </c>
      <c r="L148" s="24">
        <f>'PSD Baseline'!L148+'Model Impacts'!L102</f>
        <v>1997496.6042557899</v>
      </c>
      <c r="M148" s="24">
        <f>'PSD Baseline'!M148+'Model Impacts'!M102</f>
        <v>2043439.0261536727</v>
      </c>
      <c r="N148" s="11"/>
      <c r="O148" s="25">
        <f t="shared" si="45"/>
        <v>2.7986394422943484E-2</v>
      </c>
    </row>
    <row r="149" spans="1:15" ht="18">
      <c r="A149" s="20" t="s">
        <v>146</v>
      </c>
      <c r="B149" s="37" t="s">
        <v>147</v>
      </c>
      <c r="C149" s="24">
        <f>'PSD Baseline'!C149+'Model Impacts'!C103</f>
        <v>886942</v>
      </c>
      <c r="D149" s="24">
        <f>'PSD Baseline'!D149+'Model Impacts'!D103</f>
        <v>917984.97</v>
      </c>
      <c r="E149" s="24">
        <f>'PSD Baseline'!E149+'Model Impacts'!E103</f>
        <v>950114.44394999975</v>
      </c>
      <c r="F149" s="24">
        <f>'PSD Baseline'!F149+'Model Impacts'!F103</f>
        <v>983368.44948824984</v>
      </c>
      <c r="G149" s="24">
        <f>'PSD Baseline'!G149+'Model Impacts'!G103</f>
        <v>1012869.5029728974</v>
      </c>
      <c r="H149" s="24">
        <f>'PSD Baseline'!H149+'Model Impacts'!H103</f>
        <v>1043255.5880620843</v>
      </c>
      <c r="I149" s="24">
        <f>'PSD Baseline'!I149+'Model Impacts'!I103</f>
        <v>1067250.4665875123</v>
      </c>
      <c r="J149" s="24">
        <f>'PSD Baseline'!J149+'Model Impacts'!J103</f>
        <v>1091797.227319025</v>
      </c>
      <c r="K149" s="24">
        <f>'PSD Baseline'!K149+'Model Impacts'!K103</f>
        <v>1116908.5635473623</v>
      </c>
      <c r="L149" s="24">
        <f>'PSD Baseline'!L149+'Model Impacts'!L103</f>
        <v>1142597.4605089515</v>
      </c>
      <c r="M149" s="24">
        <f>'PSD Baseline'!M149+'Model Impacts'!M103</f>
        <v>1168877.2021006574</v>
      </c>
      <c r="N149" s="11"/>
      <c r="O149" s="25">
        <f t="shared" si="45"/>
        <v>2.7986394422943484E-2</v>
      </c>
    </row>
    <row r="150" spans="1:15" ht="18">
      <c r="A150" s="20">
        <v>630</v>
      </c>
      <c r="B150" s="37" t="s">
        <v>148</v>
      </c>
      <c r="C150" s="24">
        <f>'PSD Baseline'!C150+'Model Impacts'!C104</f>
        <v>26670</v>
      </c>
      <c r="D150" s="24">
        <f>'PSD Baseline'!D150+'Model Impacts'!D104</f>
        <v>27603.449999999997</v>
      </c>
      <c r="E150" s="24">
        <f>'PSD Baseline'!E150+'Model Impacts'!E104</f>
        <v>28569.570749999995</v>
      </c>
      <c r="F150" s="24">
        <f>'PSD Baseline'!F150+'Model Impacts'!F104</f>
        <v>29569.505726249994</v>
      </c>
      <c r="G150" s="24">
        <f>'PSD Baseline'!G150+'Model Impacts'!G104</f>
        <v>30456.590898037495</v>
      </c>
      <c r="H150" s="24">
        <f>'PSD Baseline'!H150+'Model Impacts'!H104</f>
        <v>31370.288624978621</v>
      </c>
      <c r="I150" s="24">
        <f>'PSD Baseline'!I150+'Model Impacts'!I104</f>
        <v>32091.80526335313</v>
      </c>
      <c r="J150" s="24">
        <f>'PSD Baseline'!J150+'Model Impacts'!J104</f>
        <v>32829.916784410241</v>
      </c>
      <c r="K150" s="24">
        <f>'PSD Baseline'!K150+'Model Impacts'!K104</f>
        <v>33585.004870451674</v>
      </c>
      <c r="L150" s="24">
        <f>'PSD Baseline'!L150+'Model Impacts'!L104</f>
        <v>34357.459982472057</v>
      </c>
      <c r="M150" s="24">
        <f>'PSD Baseline'!M150+'Model Impacts'!M104</f>
        <v>35147.681562068916</v>
      </c>
      <c r="N150" s="11"/>
      <c r="O150" s="25">
        <f t="shared" si="45"/>
        <v>2.7986394422943484E-2</v>
      </c>
    </row>
    <row r="151" spans="1:15" ht="18">
      <c r="A151" s="20">
        <v>640</v>
      </c>
      <c r="B151" s="37" t="s">
        <v>87</v>
      </c>
      <c r="C151" s="24">
        <f>'PSD Baseline'!C151+'Model Impacts'!C105</f>
        <v>1211459</v>
      </c>
      <c r="D151" s="24">
        <f>'PSD Baseline'!D151+'Model Impacts'!D105</f>
        <v>1253860.0649999997</v>
      </c>
      <c r="E151" s="24">
        <f>'PSD Baseline'!E151+'Model Impacts'!E105</f>
        <v>1297745.1672749994</v>
      </c>
      <c r="F151" s="24">
        <f>'PSD Baseline'!F151+'Model Impacts'!F105</f>
        <v>1343166.2481296239</v>
      </c>
      <c r="G151" s="24">
        <f>'PSD Baseline'!G151+'Model Impacts'!G105</f>
        <v>1383461.2355735134</v>
      </c>
      <c r="H151" s="24">
        <f>'PSD Baseline'!H151+'Model Impacts'!H105</f>
        <v>1424965.0726407184</v>
      </c>
      <c r="I151" s="24">
        <f>'PSD Baseline'!I151+'Model Impacts'!I105</f>
        <v>1457739.2693114555</v>
      </c>
      <c r="J151" s="24">
        <f>'PSD Baseline'!J151+'Model Impacts'!J105</f>
        <v>1491267.2725056186</v>
      </c>
      <c r="K151" s="24">
        <f>'PSD Baseline'!K151+'Model Impacts'!K105</f>
        <v>1525566.4197732476</v>
      </c>
      <c r="L151" s="24">
        <f>'PSD Baseline'!L151+'Model Impacts'!L105</f>
        <v>1560654.4474280328</v>
      </c>
      <c r="M151" s="24">
        <f>'PSD Baseline'!M151+'Model Impacts'!M105</f>
        <v>1596549.4997188768</v>
      </c>
      <c r="N151" s="11"/>
      <c r="O151" s="25">
        <f t="shared" si="45"/>
        <v>2.7986394422943484E-2</v>
      </c>
    </row>
    <row r="152" spans="1:15" ht="18">
      <c r="A152" s="20" t="s">
        <v>149</v>
      </c>
      <c r="B152" s="37" t="s">
        <v>88</v>
      </c>
      <c r="C152" s="24">
        <f>'PSD Baseline'!C152+'Model Impacts'!C106</f>
        <v>1695657</v>
      </c>
      <c r="D152" s="24">
        <f>'PSD Baseline'!D152+'Model Impacts'!D106</f>
        <v>1757669.7515383167</v>
      </c>
      <c r="E152" s="24">
        <f>'PSD Baseline'!E152+'Model Impacts'!E106</f>
        <v>1937411.7813679844</v>
      </c>
      <c r="F152" s="24">
        <f>'PSD Baseline'!F152+'Model Impacts'!F106</f>
        <v>2018805.6953278708</v>
      </c>
      <c r="G152" s="24">
        <f>'PSD Baseline'!G152+'Model Impacts'!G106</f>
        <v>2086147.5816319813</v>
      </c>
      <c r="H152" s="24">
        <f>'PSD Baseline'!H152+'Model Impacts'!H106</f>
        <v>2156661.1040926534</v>
      </c>
      <c r="I152" s="24">
        <f>'PSD Baseline'!I152+'Model Impacts'!I106</f>
        <v>2210184.5926719331</v>
      </c>
      <c r="J152" s="24">
        <f>'PSD Baseline'!J152+'Model Impacts'!J106</f>
        <v>2263024.0631525912</v>
      </c>
      <c r="K152" s="24">
        <f>'PSD Baseline'!K152+'Model Impacts'!K106</f>
        <v>2315073.6166051007</v>
      </c>
      <c r="L152" s="24">
        <f>'PSD Baseline'!L152+'Model Impacts'!L106</f>
        <v>2368320.3097870182</v>
      </c>
      <c r="M152" s="24">
        <f>'PSD Baseline'!M152+'Model Impacts'!M106</f>
        <v>2422791.6769121191</v>
      </c>
      <c r="N152" s="11"/>
      <c r="O152" s="25">
        <f t="shared" si="45"/>
        <v>3.6329370440134623E-2</v>
      </c>
    </row>
    <row r="153" spans="1:15" ht="18">
      <c r="A153" s="20">
        <v>700</v>
      </c>
      <c r="B153" s="37" t="s">
        <v>89</v>
      </c>
      <c r="C153" s="24">
        <f>'PSD Baseline'!C153+'Model Impacts'!C107</f>
        <v>2874878</v>
      </c>
      <c r="D153" s="24">
        <f>'PSD Baseline'!D153+'Model Impacts'!D107</f>
        <v>3045498.73</v>
      </c>
      <c r="E153" s="24">
        <f>'PSD Baseline'!E153+'Model Impacts'!E107</f>
        <v>3184392.1855499996</v>
      </c>
      <c r="F153" s="24">
        <f>'PSD Baseline'!F153+'Model Impacts'!F107</f>
        <v>3527096.6270442498</v>
      </c>
      <c r="G153" s="24">
        <f>'PSD Baseline'!G153+'Model Impacts'!G107</f>
        <v>3689504.4858555766</v>
      </c>
      <c r="H153" s="24">
        <f>'PSD Baseline'!H153+'Model Impacts'!H107</f>
        <v>3800189.6204312444</v>
      </c>
      <c r="I153" s="24">
        <f>'PSD Baseline'!I153+'Model Impacts'!I107</f>
        <v>3887593.9817011626</v>
      </c>
      <c r="J153" s="24">
        <f>'PSD Baseline'!J153+'Model Impacts'!J107</f>
        <v>3977008.6432802882</v>
      </c>
      <c r="K153" s="24">
        <f>'PSD Baseline'!K153+'Model Impacts'!K107</f>
        <v>4068479.8420757353</v>
      </c>
      <c r="L153" s="24">
        <f>'PSD Baseline'!L153+'Model Impacts'!L107</f>
        <v>4162054.8784434767</v>
      </c>
      <c r="M153" s="24">
        <f>'PSD Baseline'!M153+'Model Impacts'!M107</f>
        <v>4257782.1406476768</v>
      </c>
      <c r="N153" s="11"/>
      <c r="O153" s="25">
        <f t="shared" si="45"/>
        <v>4.0055228622704053E-2</v>
      </c>
    </row>
    <row r="154" spans="1:15" ht="18">
      <c r="A154" s="20"/>
      <c r="B154" s="39" t="s">
        <v>90</v>
      </c>
      <c r="C154" s="40">
        <f t="shared" ref="C154:M154" si="46">SUM(C137:C153)</f>
        <v>27716996</v>
      </c>
      <c r="D154" s="40">
        <f t="shared" si="46"/>
        <v>26649965.406953685</v>
      </c>
      <c r="E154" s="40">
        <f t="shared" si="46"/>
        <v>28097987.059335113</v>
      </c>
      <c r="F154" s="40">
        <f t="shared" si="46"/>
        <v>29333066.076971706</v>
      </c>
      <c r="G154" s="40">
        <f t="shared" si="46"/>
        <v>30283674.602581169</v>
      </c>
      <c r="H154" s="40">
        <f t="shared" si="46"/>
        <v>31207488.122064628</v>
      </c>
      <c r="I154" s="40">
        <f t="shared" si="46"/>
        <v>31934781.079559293</v>
      </c>
      <c r="J154" s="40">
        <f t="shared" si="46"/>
        <v>32697623.358618796</v>
      </c>
      <c r="K154" s="40">
        <f t="shared" si="46"/>
        <v>33450072.385918953</v>
      </c>
      <c r="L154" s="40">
        <f t="shared" si="46"/>
        <v>34219842.377181552</v>
      </c>
      <c r="M154" s="40">
        <f t="shared" si="46"/>
        <v>35007332.180862494</v>
      </c>
      <c r="N154" s="11"/>
      <c r="O154" s="41">
        <f t="shared" si="45"/>
        <v>2.3625946373272644E-2</v>
      </c>
    </row>
    <row r="155" spans="1:15" ht="18">
      <c r="A155" s="20"/>
      <c r="B155" s="3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1"/>
      <c r="O155" s="11"/>
    </row>
    <row r="156" spans="1:15" ht="18">
      <c r="A156" s="20"/>
      <c r="B156" s="18" t="s">
        <v>34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1"/>
      <c r="O156" s="11"/>
    </row>
    <row r="157" spans="1:15" ht="18">
      <c r="A157" s="20" t="s">
        <v>108</v>
      </c>
      <c r="B157" s="37" t="s">
        <v>33</v>
      </c>
      <c r="C157" s="24">
        <f>'PSD Baseline'!C157+'Model Impacts'!C111</f>
        <v>15857474</v>
      </c>
      <c r="D157" s="24">
        <f>'PSD Baseline'!D157+'Model Impacts'!D111</f>
        <v>17082977</v>
      </c>
      <c r="E157" s="24">
        <f>'PSD Baseline'!E157+'Model Impacts'!E111</f>
        <v>17389255</v>
      </c>
      <c r="F157" s="24">
        <f>'PSD Baseline'!F157+'Model Impacts'!F111</f>
        <v>18451602</v>
      </c>
      <c r="G157" s="24">
        <f>'PSD Baseline'!G157+'Model Impacts'!G111</f>
        <v>18933465</v>
      </c>
      <c r="H157" s="24">
        <f>'PSD Baseline'!H157+'Model Impacts'!H111</f>
        <v>20248239</v>
      </c>
      <c r="I157" s="24">
        <f>'PSD Baseline'!I157+'Model Impacts'!I111</f>
        <v>21639951</v>
      </c>
      <c r="J157" s="24">
        <f>'PSD Baseline'!J157+'Model Impacts'!J111</f>
        <v>22409347</v>
      </c>
      <c r="K157" s="24">
        <f>'PSD Baseline'!K157+'Model Impacts'!K111</f>
        <v>22163976</v>
      </c>
      <c r="L157" s="24">
        <f>'PSD Baseline'!L157+'Model Impacts'!L111</f>
        <v>22166936</v>
      </c>
      <c r="M157" s="24">
        <f>'PSD Baseline'!M157+'Model Impacts'!M111</f>
        <v>22175098</v>
      </c>
      <c r="N157" s="11"/>
      <c r="O157" s="25">
        <f t="shared" ref="O157:O164" si="47">IFERROR(((M157/C157)^(1/COUNTA($D$14:$M$14)))-1,"―")</f>
        <v>3.4101466413504422E-2</v>
      </c>
    </row>
    <row r="158" spans="1:15" ht="18">
      <c r="A158" s="20">
        <v>810</v>
      </c>
      <c r="B158" s="37" t="s">
        <v>91</v>
      </c>
      <c r="C158" s="24">
        <f>'PSD Baseline'!C158+'Model Impacts'!C112</f>
        <v>99460</v>
      </c>
      <c r="D158" s="24">
        <f>'PSD Baseline'!D158+'Model Impacts'!D112</f>
        <v>99460</v>
      </c>
      <c r="E158" s="24">
        <f>'PSD Baseline'!E158+'Model Impacts'!E112</f>
        <v>99460</v>
      </c>
      <c r="F158" s="24">
        <f>'PSD Baseline'!F158+'Model Impacts'!F112</f>
        <v>99460</v>
      </c>
      <c r="G158" s="24">
        <f>'PSD Baseline'!G158+'Model Impacts'!G112</f>
        <v>99460</v>
      </c>
      <c r="H158" s="24">
        <f>'PSD Baseline'!H158+'Model Impacts'!H112</f>
        <v>99460</v>
      </c>
      <c r="I158" s="24">
        <f>'PSD Baseline'!I158+'Model Impacts'!I112</f>
        <v>99460</v>
      </c>
      <c r="J158" s="24">
        <f>'PSD Baseline'!J158+'Model Impacts'!J112</f>
        <v>99460</v>
      </c>
      <c r="K158" s="24">
        <f>'PSD Baseline'!K158+'Model Impacts'!K112</f>
        <v>99460</v>
      </c>
      <c r="L158" s="24">
        <f>'PSD Baseline'!L158+'Model Impacts'!L112</f>
        <v>99460</v>
      </c>
      <c r="M158" s="24">
        <f>'PSD Baseline'!M158+'Model Impacts'!M112</f>
        <v>99460</v>
      </c>
      <c r="N158" s="11"/>
      <c r="O158" s="25">
        <f t="shared" si="47"/>
        <v>0</v>
      </c>
    </row>
    <row r="159" spans="1:15" ht="18">
      <c r="A159" s="20">
        <v>840</v>
      </c>
      <c r="B159" s="37" t="s">
        <v>150</v>
      </c>
      <c r="C159" s="24">
        <f>'PSD Baseline'!C159+'Model Impacts'!C113</f>
        <v>400000</v>
      </c>
      <c r="D159" s="24">
        <f>'PSD Baseline'!D159+'Model Impacts'!D113</f>
        <v>0</v>
      </c>
      <c r="E159" s="24">
        <f>'PSD Baseline'!E159+'Model Impacts'!E113</f>
        <v>0</v>
      </c>
      <c r="F159" s="24">
        <f>'PSD Baseline'!F159+'Model Impacts'!F113</f>
        <v>0</v>
      </c>
      <c r="G159" s="24">
        <f>'PSD Baseline'!G159+'Model Impacts'!G113</f>
        <v>0</v>
      </c>
      <c r="H159" s="24">
        <f>'PSD Baseline'!H159+'Model Impacts'!H113</f>
        <v>0</v>
      </c>
      <c r="I159" s="24">
        <f>'PSD Baseline'!I159+'Model Impacts'!I113</f>
        <v>0</v>
      </c>
      <c r="J159" s="24">
        <f>'PSD Baseline'!J159+'Model Impacts'!J113</f>
        <v>0</v>
      </c>
      <c r="K159" s="24">
        <f>'PSD Baseline'!K159+'Model Impacts'!K113</f>
        <v>0</v>
      </c>
      <c r="L159" s="24">
        <f>'PSD Baseline'!L159+'Model Impacts'!L113</f>
        <v>0</v>
      </c>
      <c r="M159" s="24">
        <f>'PSD Baseline'!M159+'Model Impacts'!M113</f>
        <v>0</v>
      </c>
      <c r="N159" s="11"/>
      <c r="O159" s="25">
        <f t="shared" si="47"/>
        <v>-1</v>
      </c>
    </row>
    <row r="160" spans="1:15" ht="18">
      <c r="A160" s="20">
        <v>899</v>
      </c>
      <c r="B160" s="37" t="s">
        <v>151</v>
      </c>
      <c r="C160" s="24">
        <f>'PSD Baseline'!C160+'Model Impacts'!C114</f>
        <v>272000</v>
      </c>
      <c r="D160" s="24">
        <f>'PSD Baseline'!D160+'Model Impacts'!D114</f>
        <v>272000</v>
      </c>
      <c r="E160" s="24">
        <f>'PSD Baseline'!E160+'Model Impacts'!E114</f>
        <v>272000</v>
      </c>
      <c r="F160" s="24">
        <f>'PSD Baseline'!F160+'Model Impacts'!F114</f>
        <v>272000</v>
      </c>
      <c r="G160" s="24">
        <f>'PSD Baseline'!G160+'Model Impacts'!G114</f>
        <v>272000</v>
      </c>
      <c r="H160" s="24">
        <f>'PSD Baseline'!H160+'Model Impacts'!H114</f>
        <v>272000</v>
      </c>
      <c r="I160" s="24">
        <f>'PSD Baseline'!I160+'Model Impacts'!I114</f>
        <v>272000</v>
      </c>
      <c r="J160" s="24">
        <f>'PSD Baseline'!J160+'Model Impacts'!J114</f>
        <v>272000</v>
      </c>
      <c r="K160" s="24">
        <f>'PSD Baseline'!K160+'Model Impacts'!K114</f>
        <v>272000</v>
      </c>
      <c r="L160" s="24">
        <f>'PSD Baseline'!L160+'Model Impacts'!L114</f>
        <v>272000</v>
      </c>
      <c r="M160" s="24">
        <f>'PSD Baseline'!M160+'Model Impacts'!M114</f>
        <v>272000</v>
      </c>
      <c r="N160" s="11"/>
      <c r="O160" s="25">
        <f t="shared" si="47"/>
        <v>0</v>
      </c>
    </row>
    <row r="161" spans="1:15" ht="18">
      <c r="A161" s="20" t="s">
        <v>109</v>
      </c>
      <c r="B161" s="37" t="s">
        <v>92</v>
      </c>
      <c r="C161" s="24">
        <f>'PSD Baseline'!C161+'Model Impacts'!C115</f>
        <v>53510</v>
      </c>
      <c r="D161" s="24">
        <f>'PSD Baseline'!D161+'Model Impacts'!D115</f>
        <v>53510</v>
      </c>
      <c r="E161" s="24">
        <f>'PSD Baseline'!E161+'Model Impacts'!E115</f>
        <v>53510</v>
      </c>
      <c r="F161" s="24">
        <f>'PSD Baseline'!F161+'Model Impacts'!F115</f>
        <v>53510</v>
      </c>
      <c r="G161" s="24">
        <f>'PSD Baseline'!G161+'Model Impacts'!G115</f>
        <v>53510</v>
      </c>
      <c r="H161" s="24">
        <f>'PSD Baseline'!H161+'Model Impacts'!H115</f>
        <v>53510</v>
      </c>
      <c r="I161" s="24">
        <f>'PSD Baseline'!I161+'Model Impacts'!I115</f>
        <v>53510</v>
      </c>
      <c r="J161" s="24">
        <f>'PSD Baseline'!J161+'Model Impacts'!J115</f>
        <v>53510</v>
      </c>
      <c r="K161" s="24">
        <f>'PSD Baseline'!K161+'Model Impacts'!K115</f>
        <v>53510</v>
      </c>
      <c r="L161" s="24">
        <f>'PSD Baseline'!L161+'Model Impacts'!L115</f>
        <v>53510</v>
      </c>
      <c r="M161" s="24">
        <f>'PSD Baseline'!M161+'Model Impacts'!M115</f>
        <v>53510</v>
      </c>
      <c r="N161" s="11"/>
      <c r="O161" s="25">
        <f t="shared" si="47"/>
        <v>0</v>
      </c>
    </row>
    <row r="162" spans="1:15" ht="18">
      <c r="A162" s="20">
        <v>939</v>
      </c>
      <c r="B162" s="37" t="s">
        <v>61</v>
      </c>
      <c r="C162" s="24">
        <f>'PSD Baseline'!C162+'Model Impacts'!C116</f>
        <v>1100000</v>
      </c>
      <c r="D162" s="24">
        <f>'PSD Baseline'!D162+'Model Impacts'!D116</f>
        <v>250000</v>
      </c>
      <c r="E162" s="24">
        <f>'PSD Baseline'!E162+'Model Impacts'!E116</f>
        <v>250000</v>
      </c>
      <c r="F162" s="24">
        <f>'PSD Baseline'!F162+'Model Impacts'!F116</f>
        <v>250000</v>
      </c>
      <c r="G162" s="24">
        <f>'PSD Baseline'!G162+'Model Impacts'!G116</f>
        <v>250000</v>
      </c>
      <c r="H162" s="24">
        <f>'PSD Baseline'!H162+'Model Impacts'!H116</f>
        <v>250000</v>
      </c>
      <c r="I162" s="24">
        <f>'PSD Baseline'!I162+'Model Impacts'!I116</f>
        <v>250000</v>
      </c>
      <c r="J162" s="24">
        <f>'PSD Baseline'!J162+'Model Impacts'!J116</f>
        <v>250000</v>
      </c>
      <c r="K162" s="24">
        <f>'PSD Baseline'!K162+'Model Impacts'!K116</f>
        <v>250000</v>
      </c>
      <c r="L162" s="24">
        <f>'PSD Baseline'!L162+'Model Impacts'!L116</f>
        <v>250000</v>
      </c>
      <c r="M162" s="24">
        <f>'PSD Baseline'!M162+'Model Impacts'!M116</f>
        <v>250000</v>
      </c>
      <c r="N162" s="11"/>
      <c r="O162" s="25">
        <f t="shared" si="47"/>
        <v>-0.13770725455850552</v>
      </c>
    </row>
    <row r="163" spans="1:15" ht="18">
      <c r="A163" s="20" t="s">
        <v>152</v>
      </c>
      <c r="B163" s="37" t="s">
        <v>153</v>
      </c>
      <c r="C163" s="24">
        <f>'PSD Baseline'!C163+'Model Impacts'!C117</f>
        <v>0</v>
      </c>
      <c r="D163" s="24">
        <f>'PSD Baseline'!D163+'Model Impacts'!D117</f>
        <v>-880406.00214893825</v>
      </c>
      <c r="E163" s="24">
        <f>'PSD Baseline'!E163+'Model Impacts'!E117</f>
        <v>-906237.59295106237</v>
      </c>
      <c r="F163" s="24">
        <f>'PSD Baseline'!F163+'Model Impacts'!F117</f>
        <v>-932431.50902950589</v>
      </c>
      <c r="G163" s="24">
        <f>'PSD Baseline'!G163+'Model Impacts'!G117</f>
        <v>-955608.73692950071</v>
      </c>
      <c r="H163" s="24">
        <f>'PSD Baseline'!H163+'Model Impacts'!H117</f>
        <v>-979028.34962919715</v>
      </c>
      <c r="I163" s="24">
        <f>'PSD Baseline'!I163+'Model Impacts'!I117</f>
        <v>-1002168.8862959093</v>
      </c>
      <c r="J163" s="24">
        <f>'PSD Baseline'!J163+'Model Impacts'!J117</f>
        <v>-1025904.9906897509</v>
      </c>
      <c r="K163" s="24">
        <f>'PSD Baseline'!K163+'Model Impacts'!K117</f>
        <v>-1050224.1556777633</v>
      </c>
      <c r="L163" s="24">
        <f>'PSD Baseline'!L163+'Model Impacts'!L117</f>
        <v>-1075132.0734833444</v>
      </c>
      <c r="M163" s="24">
        <f>'PSD Baseline'!M163+'Model Impacts'!M117</f>
        <v>-1100644.8543578279</v>
      </c>
      <c r="N163" s="11"/>
      <c r="O163" s="25" t="str">
        <f t="shared" si="47"/>
        <v>―</v>
      </c>
    </row>
    <row r="164" spans="1:15" ht="18">
      <c r="A164" s="11"/>
      <c r="B164" s="39" t="s">
        <v>93</v>
      </c>
      <c r="C164" s="40">
        <f t="shared" ref="C164:M164" si="48">SUM(C157:C163)</f>
        <v>17782444</v>
      </c>
      <c r="D164" s="40">
        <f t="shared" si="48"/>
        <v>16877540.997851063</v>
      </c>
      <c r="E164" s="40">
        <f t="shared" si="48"/>
        <v>17157987.407048937</v>
      </c>
      <c r="F164" s="40">
        <f t="shared" si="48"/>
        <v>18194140.490970492</v>
      </c>
      <c r="G164" s="40">
        <f t="shared" si="48"/>
        <v>18652826.263070498</v>
      </c>
      <c r="H164" s="40">
        <f t="shared" si="48"/>
        <v>19944180.650370803</v>
      </c>
      <c r="I164" s="40">
        <f t="shared" si="48"/>
        <v>21312752.113704089</v>
      </c>
      <c r="J164" s="40">
        <f t="shared" si="48"/>
        <v>22058412.009310249</v>
      </c>
      <c r="K164" s="40">
        <f t="shared" si="48"/>
        <v>21788721.844322238</v>
      </c>
      <c r="L164" s="40">
        <f t="shared" si="48"/>
        <v>21766773.926516656</v>
      </c>
      <c r="M164" s="40">
        <f t="shared" si="48"/>
        <v>21749423.145642173</v>
      </c>
      <c r="N164" s="11"/>
      <c r="O164" s="41">
        <f t="shared" si="47"/>
        <v>2.034168415658133E-2</v>
      </c>
    </row>
    <row r="165" spans="1:15" ht="18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8.75" thickBot="1">
      <c r="A166" s="11"/>
      <c r="B166" s="48" t="s">
        <v>94</v>
      </c>
      <c r="C166" s="30">
        <f t="shared" ref="C166:M166" si="49">SUM(C112,C125,C134,C154,C164)</f>
        <v>234082377</v>
      </c>
      <c r="D166" s="30">
        <f t="shared" si="49"/>
        <v>238513132.27263847</v>
      </c>
      <c r="E166" s="30">
        <f t="shared" si="49"/>
        <v>251587070.96459082</v>
      </c>
      <c r="F166" s="30">
        <f t="shared" si="49"/>
        <v>260335525.67594686</v>
      </c>
      <c r="G166" s="30">
        <f t="shared" si="49"/>
        <v>267965137.51830393</v>
      </c>
      <c r="H166" s="30">
        <f t="shared" si="49"/>
        <v>276349677.24992067</v>
      </c>
      <c r="I166" s="30">
        <f t="shared" si="49"/>
        <v>285040613.47688776</v>
      </c>
      <c r="J166" s="30">
        <f t="shared" si="49"/>
        <v>292425383.05477893</v>
      </c>
      <c r="K166" s="30">
        <f t="shared" si="49"/>
        <v>299865455.73101747</v>
      </c>
      <c r="L166" s="30">
        <f t="shared" si="49"/>
        <v>307772034.93691427</v>
      </c>
      <c r="M166" s="30">
        <f t="shared" si="49"/>
        <v>315915495.94284964</v>
      </c>
      <c r="N166" s="11"/>
      <c r="O166" s="31">
        <f t="shared" ref="O166" si="50">IFERROR(((M166/C166)^(1/COUNTA($D$14:$M$14)))-1,"―")</f>
        <v>3.0434096950859413E-2</v>
      </c>
    </row>
    <row r="167" spans="1:15" ht="18.75" thickTop="1">
      <c r="A167" s="11"/>
      <c r="B167" s="19"/>
      <c r="C167" s="19"/>
      <c r="D167" s="19"/>
      <c r="E167" s="19"/>
      <c r="F167" s="19"/>
      <c r="G167" s="19"/>
      <c r="H167" s="49"/>
      <c r="I167" s="19"/>
      <c r="J167" s="19"/>
      <c r="K167" s="19"/>
      <c r="L167" s="19"/>
      <c r="M167" s="19"/>
      <c r="N167" s="11"/>
      <c r="O167" s="11"/>
    </row>
    <row r="168" spans="1:15" ht="18.75" thickBot="1">
      <c r="A168" s="11"/>
      <c r="B168" s="29" t="s">
        <v>36</v>
      </c>
      <c r="C168" s="30">
        <f t="shared" ref="C168:M168" si="51">C96-C166</f>
        <v>-1237280</v>
      </c>
      <c r="D168" s="30">
        <f t="shared" si="51"/>
        <v>-606612.69179210067</v>
      </c>
      <c r="E168" s="30">
        <f t="shared" si="51"/>
        <v>-596263.05718135834</v>
      </c>
      <c r="F168" s="30">
        <f t="shared" si="51"/>
        <v>-1110134.4635605812</v>
      </c>
      <c r="G168" s="30">
        <f t="shared" si="51"/>
        <v>-468974.79614299536</v>
      </c>
      <c r="H168" s="30">
        <f t="shared" si="51"/>
        <v>-313718.01162093878</v>
      </c>
      <c r="I168" s="30">
        <f t="shared" si="51"/>
        <v>-142397.30519676208</v>
      </c>
      <c r="J168" s="30">
        <f t="shared" si="51"/>
        <v>1180873.1782954335</v>
      </c>
      <c r="K168" s="30">
        <f t="shared" si="51"/>
        <v>2025192.5239087343</v>
      </c>
      <c r="L168" s="30">
        <f t="shared" si="51"/>
        <v>2915673.3201440573</v>
      </c>
      <c r="M168" s="30">
        <f t="shared" si="51"/>
        <v>3712144.2457017303</v>
      </c>
      <c r="N168" s="11"/>
      <c r="O168" s="31" t="str">
        <f t="shared" ref="O168" si="52">IFERROR(((M168/C168)^(1/COUNTA($D$14:$M$14)))-1,"―")</f>
        <v>―</v>
      </c>
    </row>
    <row r="169" spans="1:15" ht="18.75" thickTop="1">
      <c r="A169" s="11"/>
      <c r="B169" s="1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11"/>
      <c r="O169" s="11"/>
    </row>
    <row r="170" spans="1:15" ht="18.75" thickBot="1">
      <c r="A170" s="11"/>
      <c r="B170" s="48" t="s">
        <v>37</v>
      </c>
      <c r="C170" s="30">
        <v>15251003</v>
      </c>
      <c r="D170" s="30">
        <f t="shared" ref="D170:M170" si="53">C170+D168</f>
        <v>14644390.308207899</v>
      </c>
      <c r="E170" s="30">
        <f t="shared" si="53"/>
        <v>14048127.251026541</v>
      </c>
      <c r="F170" s="30">
        <f t="shared" si="53"/>
        <v>12937992.78746596</v>
      </c>
      <c r="G170" s="30">
        <f t="shared" si="53"/>
        <v>12469017.991322964</v>
      </c>
      <c r="H170" s="30">
        <f t="shared" si="53"/>
        <v>12155299.979702026</v>
      </c>
      <c r="I170" s="30">
        <f t="shared" si="53"/>
        <v>12012902.674505264</v>
      </c>
      <c r="J170" s="30">
        <f t="shared" si="53"/>
        <v>13193775.852800697</v>
      </c>
      <c r="K170" s="30">
        <f t="shared" si="53"/>
        <v>15218968.376709431</v>
      </c>
      <c r="L170" s="30">
        <f t="shared" si="53"/>
        <v>18134641.696853489</v>
      </c>
      <c r="M170" s="30">
        <f t="shared" si="53"/>
        <v>21846785.942555219</v>
      </c>
      <c r="N170" s="11"/>
      <c r="O170" s="31">
        <f t="shared" ref="O170" si="54">IFERROR(((M170/C170)^(1/COUNTA($D$14:$M$14)))-1,"―")</f>
        <v>3.6594534556888769E-2</v>
      </c>
    </row>
    <row r="171" spans="1:15" ht="13.5" thickTop="1"/>
  </sheetData>
  <pageMargins left="0.7" right="0.7" top="0.75" bottom="0.75" header="0.3" footer="0.3"/>
  <pageSetup scale="43" fitToHeight="0" orientation="landscape" horizontalDpi="1200" verticalDpi="1200" r:id="rId1"/>
  <headerFooter>
    <oddFooter>&amp;L&amp;14Pennsbury School District&amp;R&amp;14&amp;K000000Scenario 1:  Merger</oddFooter>
  </headerFooter>
  <rowBreaks count="2" manualBreakCount="2">
    <brk id="64" max="14" man="1"/>
    <brk id="11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PSD Baseline</vt:lpstr>
      <vt:lpstr>Sandbox</vt:lpstr>
      <vt:lpstr>Model Impacts</vt:lpstr>
      <vt:lpstr>PSD Tuition Scenario 3</vt:lpstr>
      <vt:lpstr>'PSD Baseline'!Print_Area</vt:lpstr>
      <vt:lpstr>'PSD Tuition Scenario 3'!Print_Area</vt:lpstr>
      <vt:lpstr>'PSD Baseline'!Print_Titles</vt:lpstr>
      <vt:lpstr>'PSD Tuition Scenario 3'!Print_Titles</vt:lpstr>
    </vt:vector>
  </TitlesOfParts>
  <Company>PFM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Tyson</dc:creator>
  <cp:lastModifiedBy>Ian Tyson</cp:lastModifiedBy>
  <cp:lastPrinted>2022-12-16T18:08:02Z</cp:lastPrinted>
  <dcterms:created xsi:type="dcterms:W3CDTF">2022-11-17T14:01:26Z</dcterms:created>
  <dcterms:modified xsi:type="dcterms:W3CDTF">2023-02-13T21:18:18Z</dcterms:modified>
</cp:coreProperties>
</file>